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315" windowHeight="8760" firstSheet="1" activeTab="1"/>
  </bookViews>
  <sheets>
    <sheet name="consolidated" sheetId="1" r:id="rId1"/>
    <sheet name="plotData" sheetId="4" r:id="rId2"/>
    <sheet name="plotValues" sheetId="6" r:id="rId3"/>
    <sheet name="plotValues2" sheetId="8" r:id="rId4"/>
    <sheet name="marketCap" sheetId="7" r:id="rId5"/>
    <sheet name="masq" sheetId="9" r:id="rId6"/>
  </sheets>
  <calcPr calcId="145621"/>
</workbook>
</file>

<file path=xl/calcChain.xml><?xml version="1.0" encoding="utf-8"?>
<calcChain xmlns="http://schemas.openxmlformats.org/spreadsheetml/2006/main">
  <c r="D63" i="1" l="1"/>
  <c r="N8" i="4"/>
  <c r="F26" i="4" l="1"/>
  <c r="N23" i="4" l="1"/>
  <c r="J23" i="4"/>
  <c r="F23" i="4"/>
  <c r="I23" i="4" s="1"/>
  <c r="K23" i="4" s="1"/>
  <c r="F8" i="4"/>
  <c r="H3" i="9"/>
  <c r="M23" i="4" l="1"/>
  <c r="L23" i="4"/>
  <c r="J4" i="9"/>
  <c r="K4" i="9"/>
  <c r="J5" i="9"/>
  <c r="K5" i="9"/>
  <c r="J6" i="9"/>
  <c r="K6" i="9"/>
  <c r="K3" i="9"/>
  <c r="J3" i="9"/>
  <c r="F20" i="4" l="1"/>
  <c r="F3" i="9"/>
  <c r="D20" i="4"/>
  <c r="F4" i="9" l="1"/>
  <c r="H4" i="9"/>
  <c r="I4" i="9"/>
  <c r="F5" i="9"/>
  <c r="H5" i="9"/>
  <c r="I5" i="9"/>
  <c r="F6" i="9"/>
  <c r="H6" i="9"/>
  <c r="I6" i="9"/>
  <c r="I3" i="9"/>
  <c r="A94" i="7" l="1"/>
  <c r="A95" i="7"/>
  <c r="F1" i="8" l="1"/>
  <c r="E1" i="8"/>
  <c r="D1" i="8"/>
  <c r="K22" i="7"/>
  <c r="K19" i="7"/>
  <c r="J20" i="7" l="1"/>
  <c r="L20" i="7" s="1"/>
  <c r="E1" i="6"/>
  <c r="F1" i="6"/>
  <c r="D1" i="6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18" i="4"/>
  <c r="M73" i="4"/>
  <c r="L73" i="4"/>
  <c r="L77" i="4"/>
  <c r="M77" i="4"/>
  <c r="L78" i="4"/>
  <c r="M78" i="4"/>
  <c r="L79" i="4"/>
  <c r="M79" i="4"/>
  <c r="L80" i="4"/>
  <c r="N55" i="4"/>
  <c r="N9" i="4"/>
  <c r="N10" i="4"/>
  <c r="N11" i="4"/>
  <c r="N12" i="4"/>
  <c r="N13" i="4"/>
  <c r="N14" i="4"/>
  <c r="N15" i="4"/>
  <c r="N16" i="4"/>
  <c r="N17" i="4"/>
  <c r="N18" i="4"/>
  <c r="N35" i="4"/>
  <c r="N47" i="4"/>
  <c r="N46" i="4"/>
  <c r="N45" i="4"/>
  <c r="N44" i="4"/>
  <c r="N43" i="4"/>
  <c r="N42" i="4"/>
  <c r="N41" i="4"/>
  <c r="N40" i="4"/>
  <c r="N39" i="4"/>
  <c r="N38" i="4"/>
  <c r="N37" i="4"/>
  <c r="N36" i="4"/>
  <c r="N50" i="4"/>
  <c r="N49" i="4"/>
  <c r="N58" i="4"/>
  <c r="N59" i="4"/>
  <c r="N60" i="4"/>
  <c r="N61" i="4"/>
  <c r="N62" i="4"/>
  <c r="N63" i="4"/>
  <c r="N64" i="4"/>
  <c r="N65" i="4"/>
  <c r="N66" i="4"/>
  <c r="N69" i="4"/>
  <c r="N77" i="4"/>
  <c r="N78" i="4"/>
  <c r="N79" i="4"/>
  <c r="N80" i="4"/>
  <c r="M80" i="4"/>
  <c r="K80" i="4"/>
  <c r="K79" i="4"/>
  <c r="K78" i="4"/>
  <c r="K77" i="4"/>
  <c r="K73" i="4"/>
  <c r="K70" i="4"/>
  <c r="K69" i="4"/>
  <c r="K68" i="4"/>
  <c r="K67" i="4"/>
  <c r="K66" i="4"/>
  <c r="K65" i="4"/>
  <c r="K64" i="4"/>
  <c r="K63" i="4"/>
  <c r="K62" i="4"/>
  <c r="K61" i="4"/>
  <c r="K60" i="4"/>
  <c r="K58" i="4"/>
  <c r="K9" i="4"/>
  <c r="M9" i="4" s="1"/>
  <c r="K18" i="4"/>
  <c r="L18" i="4" s="1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J9" i="4"/>
  <c r="J10" i="4"/>
  <c r="J11" i="4"/>
  <c r="J12" i="4"/>
  <c r="J13" i="4"/>
  <c r="J14" i="4"/>
  <c r="J15" i="4"/>
  <c r="J16" i="4"/>
  <c r="J17" i="4"/>
  <c r="J18" i="4"/>
  <c r="J35" i="4"/>
  <c r="J36" i="4"/>
  <c r="J37" i="4"/>
  <c r="J38" i="4"/>
  <c r="J39" i="4"/>
  <c r="J40" i="4"/>
  <c r="J41" i="4"/>
  <c r="J45" i="4"/>
  <c r="J46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" i="4"/>
  <c r="F9" i="4"/>
  <c r="I9" i="4" s="1"/>
  <c r="F10" i="4"/>
  <c r="I10" i="4" s="1"/>
  <c r="K10" i="4" s="1"/>
  <c r="F11" i="4"/>
  <c r="I11" i="4" s="1"/>
  <c r="K11" i="4" s="1"/>
  <c r="F12" i="4"/>
  <c r="I12" i="4" s="1"/>
  <c r="K12" i="4" s="1"/>
  <c r="F13" i="4"/>
  <c r="I13" i="4" s="1"/>
  <c r="K13" i="4" s="1"/>
  <c r="F14" i="4"/>
  <c r="I14" i="4" s="1"/>
  <c r="K14" i="4" s="1"/>
  <c r="F15" i="4"/>
  <c r="I15" i="4" s="1"/>
  <c r="K15" i="4" s="1"/>
  <c r="F16" i="4"/>
  <c r="I16" i="4" s="1"/>
  <c r="K16" i="4" s="1"/>
  <c r="F17" i="4"/>
  <c r="I17" i="4" s="1"/>
  <c r="K17" i="4" s="1"/>
  <c r="F18" i="4"/>
  <c r="I18" i="4" s="1"/>
  <c r="I8" i="4"/>
  <c r="K8" i="4" s="1"/>
  <c r="M8" i="4" s="1"/>
  <c r="K71" i="4"/>
  <c r="L71" i="4"/>
  <c r="M71" i="4" s="1"/>
  <c r="K72" i="4"/>
  <c r="L72" i="4"/>
  <c r="M72" i="4" s="1"/>
  <c r="L75" i="4"/>
  <c r="M75" i="4" s="1"/>
  <c r="L76" i="4"/>
  <c r="M76" i="4" s="1"/>
  <c r="M16" i="4" l="1"/>
  <c r="L16" i="4"/>
  <c r="M15" i="4"/>
  <c r="L15" i="4"/>
  <c r="M17" i="4"/>
  <c r="L17" i="4"/>
  <c r="L14" i="4"/>
  <c r="M14" i="4"/>
  <c r="M13" i="4"/>
  <c r="L13" i="4"/>
  <c r="M11" i="4"/>
  <c r="L11" i="4"/>
  <c r="M10" i="4"/>
  <c r="L10" i="4"/>
  <c r="M12" i="4"/>
  <c r="L12" i="4"/>
  <c r="L9" i="4"/>
  <c r="L8" i="4"/>
  <c r="I68" i="4"/>
  <c r="I50" i="4"/>
  <c r="I49" i="4"/>
  <c r="I48" i="4"/>
  <c r="I47" i="4"/>
  <c r="E46" i="4"/>
  <c r="I46" i="4" s="1"/>
  <c r="E45" i="4"/>
  <c r="I45" i="4" s="1"/>
  <c r="I44" i="4"/>
  <c r="I43" i="4"/>
  <c r="I42" i="4"/>
  <c r="I41" i="4"/>
  <c r="I40" i="4"/>
  <c r="I39" i="4"/>
  <c r="I38" i="4"/>
  <c r="I37" i="4"/>
  <c r="I36" i="4"/>
  <c r="I35" i="4"/>
  <c r="I50" i="1"/>
  <c r="I29" i="1"/>
  <c r="I28" i="1"/>
  <c r="I27" i="1"/>
  <c r="E22" i="1" l="1"/>
  <c r="E23" i="1"/>
  <c r="I23" i="1" s="1"/>
  <c r="I24" i="1"/>
  <c r="I13" i="1"/>
  <c r="I14" i="1"/>
  <c r="I15" i="1"/>
  <c r="I16" i="1"/>
  <c r="I17" i="1"/>
  <c r="I18" i="1"/>
  <c r="I19" i="1"/>
  <c r="I20" i="1"/>
  <c r="I21" i="1"/>
  <c r="I22" i="1"/>
  <c r="I12" i="1"/>
</calcChain>
</file>

<file path=xl/comments1.xml><?xml version="1.0" encoding="utf-8"?>
<comments xmlns="http://schemas.openxmlformats.org/spreadsheetml/2006/main">
  <authors>
    <author>Kobold, Michael C CIV NSWC, PCD</author>
  </authors>
  <commentList>
    <comment ref="D51" authorId="0">
      <text>
        <r>
          <rPr>
            <b/>
            <sz val="9"/>
            <color indexed="81"/>
            <rFont val="Tahoma"/>
            <charset val="1"/>
          </rPr>
          <t>Kobold, Michael C CIV NSWC, PCD: is this 67.56 and 21.690?</t>
        </r>
      </text>
    </comment>
    <comment ref="E51" authorId="0">
      <text>
        <r>
          <rPr>
            <b/>
            <sz val="9"/>
            <color indexed="81"/>
            <rFont val="Tahoma"/>
            <charset val="1"/>
          </rPr>
          <t>Kobold, Michael C CIV NSWC, PCD: is this 67.56 and 21.690?</t>
        </r>
      </text>
    </comment>
  </commentList>
</comments>
</file>

<file path=xl/sharedStrings.xml><?xml version="1.0" encoding="utf-8"?>
<sst xmlns="http://schemas.openxmlformats.org/spreadsheetml/2006/main" count="840" uniqueCount="428">
  <si>
    <t>Spectral efficiency of common communication systems.</t>
  </si>
  <si>
    <t>Service</t>
  </si>
  <si>
    <t>Standard</t>
  </si>
  <si>
    <t>year</t>
  </si>
  <si>
    <t>Max. net bitrate R</t>
  </si>
  <si>
    <t>per carrier</t>
  </si>
  <si>
    <t>per one spatial stream</t>
  </si>
  <si>
    <t>(Mbit/s)</t>
  </si>
  <si>
    <t>Bandwidth B</t>
  </si>
  <si>
    <t>(MHz)</t>
  </si>
  <si>
    <r>
      <t xml:space="preserve">Max. link spectral efficiency </t>
    </r>
    <r>
      <rPr>
        <b/>
        <i/>
        <sz val="11"/>
        <color theme="1"/>
        <rFont val="Calibri"/>
        <family val="2"/>
        <scheme val="minor"/>
      </rPr>
      <t>R/B</t>
    </r>
  </si>
  <si>
    <t>((bit/s)/Hz)</t>
  </si>
  <si>
    <t>Typical reuse factor 1/K</t>
  </si>
  <si>
    <r>
      <t>System spectral efficiency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/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)/</t>
    </r>
    <r>
      <rPr>
        <b/>
        <i/>
        <sz val="11"/>
        <color theme="1"/>
        <rFont val="Calibri"/>
        <family val="2"/>
        <scheme val="minor"/>
      </rPr>
      <t>K</t>
    </r>
  </si>
  <si>
    <t>((bit/s)/Hz per site)</t>
  </si>
  <si>
    <t>SISO</t>
  </si>
  <si>
    <t>MIMO</t>
  </si>
  <si>
    <t>1G cellular</t>
  </si>
  <si>
    <t>NMT 450 modem</t>
  </si>
  <si>
    <t>N/A</t>
  </si>
  <si>
    <r>
      <t xml:space="preserve">0.142857 </t>
    </r>
    <r>
      <rPr>
        <vertAlign val="superscript"/>
        <sz val="8.800000000000000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⁄</t>
    </r>
    <r>
      <rPr>
        <vertAlign val="subscript"/>
        <sz val="8.8000000000000007"/>
        <color theme="1"/>
        <rFont val="Calibri"/>
        <family val="2"/>
        <scheme val="minor"/>
      </rPr>
      <t>7</t>
    </r>
  </si>
  <si>
    <t>AMPS modem</t>
  </si>
  <si>
    <t>0.0003[2]</t>
  </si>
  <si>
    <t>0.142857 1⁄7[3]</t>
  </si>
  <si>
    <t>2G cellular</t>
  </si>
  <si>
    <t>GSM</t>
  </si>
  <si>
    <t>0.104 0.013 × 8 timeslots = 0.104</t>
  </si>
  <si>
    <t>0.200 0.2</t>
  </si>
  <si>
    <t>0.1111111 1⁄9 (1⁄3[4] in 1999)</t>
  </si>
  <si>
    <t>0.17000 0.17[4] (in 1999)</t>
  </si>
  <si>
    <t>D-AMPS</t>
  </si>
  <si>
    <t>0.039 0.013 × 3 timeslots = 0.039</t>
  </si>
  <si>
    <t>0.45 0.45[4] (in 1999)</t>
  </si>
  <si>
    <t>2.75G cellular</t>
  </si>
  <si>
    <t>CDMA2000 1× voice</t>
  </si>
  <si>
    <t>0.0096 0.0096 per phone call × 22 calls</t>
  </si>
  <si>
    <t>0.0078 per call</t>
  </si>
  <si>
    <t>0.172 (fully loaded)</t>
  </si>
  <si>
    <t>GSM + EDGE</t>
  </si>
  <si>
    <t>0.384 (typ. 0.20)</t>
  </si>
  <si>
    <t>1.92 (typ. 1.00)</t>
  </si>
  <si>
    <r>
      <t xml:space="preserve">0.33333 </t>
    </r>
    <r>
      <rPr>
        <vertAlign val="superscript"/>
        <sz val="8.800000000000000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⁄</t>
    </r>
    <r>
      <rPr>
        <vertAlign val="subscript"/>
        <sz val="8.8000000000000007"/>
        <color theme="1"/>
        <rFont val="Calibri"/>
        <family val="2"/>
        <scheme val="minor"/>
      </rPr>
      <t>3</t>
    </r>
  </si>
  <si>
    <t>0.33[4]</t>
  </si>
  <si>
    <t>IS-136HS + EDGE</t>
  </si>
  <si>
    <t>0.384 (typ. 0.27)</t>
  </si>
  <si>
    <t>1.92 (typ. 1.35)</t>
  </si>
  <si>
    <t>0.45[4]</t>
  </si>
  <si>
    <t>3G cellular</t>
  </si>
  <si>
    <t>WCDMA FDD</t>
  </si>
  <si>
    <t>CDMA2000 1x PD</t>
  </si>
  <si>
    <t>0.1720 (fully loaded)</t>
  </si>
  <si>
    <t>CDMA2000 1×EV-DO Rev.A</t>
  </si>
  <si>
    <t>Fixed WiMAX</t>
  </si>
  <si>
    <t>IEEE 802.16d</t>
  </si>
  <si>
    <r>
      <t xml:space="preserve">0.25 </t>
    </r>
    <r>
      <rPr>
        <vertAlign val="superscript"/>
        <sz val="8.800000000000000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⁄</t>
    </r>
    <r>
      <rPr>
        <vertAlign val="subscript"/>
        <sz val="8.8000000000000007"/>
        <color theme="1"/>
        <rFont val="Calibri"/>
        <family val="2"/>
        <scheme val="minor"/>
      </rPr>
      <t>4</t>
    </r>
  </si>
  <si>
    <t>3.5G cellular</t>
  </si>
  <si>
    <t>HSDPA</t>
  </si>
  <si>
    <t>4G MBWA</t>
  </si>
  <si>
    <t>iBurst HC-SDMA</t>
  </si>
  <si>
    <t>7.23 [5]</t>
  </si>
  <si>
    <t>4G cellular</t>
  </si>
  <si>
    <t>LTE</t>
  </si>
  <si>
    <t>16.32 (4x4) [6]</t>
  </si>
  <si>
    <t>LTE-Advanced</t>
  </si>
  <si>
    <t>2013[7]</t>
  </si>
  <si>
    <t>30.00 (8x8) [6]</t>
  </si>
  <si>
    <t>Wi-Fi</t>
  </si>
  <si>
    <t>IEEE 802.11a/g</t>
  </si>
  <si>
    <t>IEEE 802.11n</t>
  </si>
  <si>
    <t>72.2 (short GI)</t>
  </si>
  <si>
    <t>IEEE 802.11ac</t>
  </si>
  <si>
    <t>433.3 (short GI)</t>
  </si>
  <si>
    <t>WiGig</t>
  </si>
  <si>
    <t>IEEE 802.11ad</t>
  </si>
  <si>
    <t>TETRA</t>
  </si>
  <si>
    <t>ETSI</t>
  </si>
  <si>
    <t>0.036 4 timeslots = 0.036</t>
  </si>
  <si>
    <t>Digital radio</t>
  </si>
  <si>
    <t>DAB</t>
  </si>
  <si>
    <t>0.576 to 1.152</t>
  </si>
  <si>
    <t>0.34 to 0.67</t>
  </si>
  <si>
    <r>
      <t xml:space="preserve">0.200 </t>
    </r>
    <r>
      <rPr>
        <vertAlign val="superscript"/>
        <sz val="8.800000000000000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⁄</t>
    </r>
    <r>
      <rPr>
        <vertAlign val="subscript"/>
        <sz val="8.8000000000000007"/>
        <color theme="1"/>
        <rFont val="Calibri"/>
        <family val="2"/>
        <scheme val="minor"/>
      </rPr>
      <t>5</t>
    </r>
  </si>
  <si>
    <t>0.08 to 0.17</t>
  </si>
  <si>
    <t>DAB with SFN</t>
  </si>
  <si>
    <t>Digital TV</t>
  </si>
  <si>
    <t>DVB-T</t>
  </si>
  <si>
    <t>31.67 (typ. 22.0)</t>
  </si>
  <si>
    <t>4.0 (typ. 2.8)</t>
  </si>
  <si>
    <t>DVB-T with SFN</t>
  </si>
  <si>
    <t>DVB-H</t>
  </si>
  <si>
    <t>5.5 to 11</t>
  </si>
  <si>
    <t>0.68 to 1.4</t>
  </si>
  <si>
    <t>0.14 to 0.28</t>
  </si>
  <si>
    <t>DVB-H with SFN</t>
  </si>
  <si>
    <t>Digital cable TV</t>
  </si>
  <si>
    <t>DVB-C 256-QAM mode</t>
  </si>
  <si>
    <t>Broadband modem</t>
  </si>
  <si>
    <t>ADSL2 downlink</t>
  </si>
  <si>
    <t>ADSL2+ downlink</t>
  </si>
  <si>
    <t>Telephone modem</t>
  </si>
  <si>
    <t>V.92 downlink</t>
  </si>
  <si>
    <t>Launch</t>
  </si>
  <si>
    <t>Equaliz</t>
  </si>
  <si>
    <t>VFCT</t>
  </si>
  <si>
    <t>FSK</t>
  </si>
  <si>
    <t>QPSK</t>
  </si>
  <si>
    <t>8-ary PSK</t>
  </si>
  <si>
    <t>16-QAM</t>
  </si>
  <si>
    <t>128-QAM</t>
  </si>
  <si>
    <t>BB DDS</t>
  </si>
  <si>
    <t>'ISDN'</t>
  </si>
  <si>
    <t>BB 6x64k</t>
  </si>
  <si>
    <t>1988/94</t>
  </si>
  <si>
    <t>BB DS1</t>
  </si>
  <si>
    <t>ATT 1991</t>
  </si>
  <si>
    <t>att&lt;1992</t>
  </si>
  <si>
    <t>Broadband Token Bus ([11], p. 637)</t>
  </si>
  <si>
    <t>Wikipedia Spectral Efficiency</t>
  </si>
  <si>
    <t>BrdB TB</t>
  </si>
  <si>
    <t>IEEE802.4</t>
  </si>
  <si>
    <t xml:space="preserve">From 'http s:// en .wikipedia .org/wiki/Template:Spectral_efficiency_comparison_table' </t>
  </si>
  <si>
    <t>(Remove spaces to activate link.)</t>
  </si>
  <si>
    <t>ATM900</t>
  </si>
  <si>
    <t>PSK</t>
  </si>
  <si>
    <t>MFSK</t>
  </si>
  <si>
    <t>Deck Box</t>
  </si>
  <si>
    <t>FH</t>
  </si>
  <si>
    <t>η</t>
  </si>
  <si>
    <t>errLow</t>
  </si>
  <si>
    <t>errHigh</t>
  </si>
  <si>
    <r>
      <t xml:space="preserve">Max. link spectral efficiency </t>
    </r>
    <r>
      <rPr>
        <i/>
        <sz val="11"/>
        <color theme="1"/>
        <rFont val="Calibri"/>
        <family val="2"/>
        <scheme val="minor"/>
      </rPr>
      <t>R/B</t>
    </r>
  </si>
  <si>
    <r>
      <t>System spectral efficiency (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)/</t>
    </r>
    <r>
      <rPr>
        <i/>
        <sz val="11"/>
        <color theme="1"/>
        <rFont val="Calibri"/>
        <family val="2"/>
        <scheme val="minor"/>
      </rPr>
      <t>K</t>
    </r>
  </si>
  <si>
    <t>various data transmission  ([11], p. 531)</t>
  </si>
  <si>
    <t>η.other</t>
  </si>
  <si>
    <t>η.acoust</t>
  </si>
  <si>
    <t>max</t>
  </si>
  <si>
    <t>Horizontal bars are bit rates</t>
  </si>
  <si>
    <t>May need one without them too.</t>
  </si>
  <si>
    <t>TDY</t>
  </si>
  <si>
    <t>3.09B</t>
  </si>
  <si>
    <t>GE</t>
  </si>
  <si>
    <t>304.89B</t>
  </si>
  <si>
    <t>A</t>
  </si>
  <si>
    <t>12.42B</t>
  </si>
  <si>
    <t>KEYS</t>
  </si>
  <si>
    <t>5.14B</t>
  </si>
  <si>
    <t>ROK</t>
  </si>
  <si>
    <t>13.73B</t>
  </si>
  <si>
    <t>GD</t>
  </si>
  <si>
    <t>44.84B</t>
  </si>
  <si>
    <t>CBHMF</t>
  </si>
  <si>
    <t>5.23B</t>
  </si>
  <si>
    <t>TMO</t>
  </si>
  <si>
    <t>52.86B</t>
  </si>
  <si>
    <t>CMTL</t>
  </si>
  <si>
    <t>378.22M</t>
  </si>
  <si>
    <t>LLL</t>
  </si>
  <si>
    <t>9.32B</t>
  </si>
  <si>
    <t>PKI</t>
  </si>
  <si>
    <t>5.67B</t>
  </si>
  <si>
    <t>See acoustic modems in the next sheet (plotData)</t>
  </si>
  <si>
    <t>Teledyne</t>
  </si>
  <si>
    <t>Technolo...</t>
  </si>
  <si>
    <t>General</t>
  </si>
  <si>
    <t>Electric</t>
  </si>
  <si>
    <t>Agilent</t>
  </si>
  <si>
    <t>Technolog...</t>
  </si>
  <si>
    <t>Keysight</t>
  </si>
  <si>
    <t>Rockwell</t>
  </si>
  <si>
    <t>Automation</t>
  </si>
  <si>
    <t>Dynamics</t>
  </si>
  <si>
    <t>COBHAM</t>
  </si>
  <si>
    <t>PLC</t>
  </si>
  <si>
    <t>Thermo</t>
  </si>
  <si>
    <t>Fisher</t>
  </si>
  <si>
    <t>Comtech</t>
  </si>
  <si>
    <t>Telecomm....</t>
  </si>
  <si>
    <t>L-3</t>
  </si>
  <si>
    <t>Communication...</t>
  </si>
  <si>
    <t>PerkinElmer,</t>
  </si>
  <si>
    <t>Inc.</t>
  </si>
  <si>
    <t>T</t>
  </si>
  <si>
    <t>AT&amp;T</t>
  </si>
  <si>
    <t>200.56B</t>
  </si>
  <si>
    <t>VZ</t>
  </si>
  <si>
    <t>Verizon</t>
  </si>
  <si>
    <t>Communica...</t>
  </si>
  <si>
    <t>181.51B</t>
  </si>
  <si>
    <t>TDS</t>
  </si>
  <si>
    <t>Telephone</t>
  </si>
  <si>
    <t>&amp; Data</t>
  </si>
  <si>
    <t>2.99B</t>
  </si>
  <si>
    <t>S</t>
  </si>
  <si>
    <t>Sprint</t>
  </si>
  <si>
    <t>Corp</t>
  </si>
  <si>
    <t>16.40B</t>
  </si>
  <si>
    <t>DIS</t>
  </si>
  <si>
    <t>Walt</t>
  </si>
  <si>
    <t>Disney</t>
  </si>
  <si>
    <t>194.56B</t>
  </si>
  <si>
    <t>CMCSA</t>
  </si>
  <si>
    <t>Comcast</t>
  </si>
  <si>
    <t>Corporation</t>
  </si>
  <si>
    <t>149.24B</t>
  </si>
  <si>
    <t>USM</t>
  </si>
  <si>
    <t>United</t>
  </si>
  <si>
    <t>States</t>
  </si>
  <si>
    <t>3.40B</t>
  </si>
  <si>
    <t>TWC</t>
  </si>
  <si>
    <t>Time</t>
  </si>
  <si>
    <t>Warner</t>
  </si>
  <si>
    <t>53.35B</t>
  </si>
  <si>
    <t>AMX</t>
  </si>
  <si>
    <t>America</t>
  </si>
  <si>
    <t>Movil</t>
  </si>
  <si>
    <t>53.99B</t>
  </si>
  <si>
    <t>EQIX</t>
  </si>
  <si>
    <t>Equinix</t>
  </si>
  <si>
    <t>Inc</t>
  </si>
  <si>
    <t>Communications</t>
  </si>
  <si>
    <t>(-0.69%)</t>
  </si>
  <si>
    <t>181.07B</t>
  </si>
  <si>
    <t>NYSE</t>
  </si>
  <si>
    <t>(-0.34%)</t>
  </si>
  <si>
    <t>200.37B</t>
  </si>
  <si>
    <t>NASDAQ</t>
  </si>
  <si>
    <t>(-1.19%)</t>
  </si>
  <si>
    <t>148.94B</t>
  </si>
  <si>
    <t>16.57B</t>
  </si>
  <si>
    <t>Centurylink</t>
  </si>
  <si>
    <t>(-0.45%)</t>
  </si>
  <si>
    <t>15.30B</t>
  </si>
  <si>
    <t>Cellular</t>
  </si>
  <si>
    <t>3.41B</t>
  </si>
  <si>
    <t>Shenandoah</t>
  </si>
  <si>
    <t>Telecommunications</t>
  </si>
  <si>
    <t>Company</t>
  </si>
  <si>
    <t>1.20B</t>
  </si>
  <si>
    <t>Level</t>
  </si>
  <si>
    <t>Communications,</t>
  </si>
  <si>
    <t>(-0.97%)</t>
  </si>
  <si>
    <t>17.74B</t>
  </si>
  <si>
    <t>Cable</t>
  </si>
  <si>
    <t>(-0.62%)</t>
  </si>
  <si>
    <t>53.18B</t>
  </si>
  <si>
    <t>QCOM</t>
  </si>
  <si>
    <t>QUALCOMM,</t>
  </si>
  <si>
    <t>78.27B</t>
  </si>
  <si>
    <t>BRCM</t>
  </si>
  <si>
    <t>Broadcom</t>
  </si>
  <si>
    <t>31.02B</t>
  </si>
  <si>
    <t>INTC</t>
  </si>
  <si>
    <t>Intel</t>
  </si>
  <si>
    <t>151.72B</t>
  </si>
  <si>
    <t>NVDA</t>
  </si>
  <si>
    <t>NVIDIA</t>
  </si>
  <si>
    <t>16.14B</t>
  </si>
  <si>
    <t>IKAN</t>
  </si>
  <si>
    <t>Ikanos</t>
  </si>
  <si>
    <t>Communicat...</t>
  </si>
  <si>
    <t>47.21M</t>
  </si>
  <si>
    <t>ZTCOF</t>
  </si>
  <si>
    <t>ZTE</t>
  </si>
  <si>
    <t>CORPORATION</t>
  </si>
  <si>
    <t>1.70B</t>
  </si>
  <si>
    <t>Samsung</t>
  </si>
  <si>
    <t>Electroni...</t>
  </si>
  <si>
    <t>219.51T</t>
  </si>
  <si>
    <t>LG</t>
  </si>
  <si>
    <t>Electronics</t>
  </si>
  <si>
    <t>9.00T</t>
  </si>
  <si>
    <t>Display</t>
  </si>
  <si>
    <t>Co</t>
  </si>
  <si>
    <t>7.59T</t>
  </si>
  <si>
    <t>SDI</t>
  </si>
  <si>
    <t>7.67T</t>
  </si>
  <si>
    <t>Electro-M...</t>
  </si>
  <si>
    <t>5.09T</t>
  </si>
  <si>
    <t>Hotel</t>
  </si>
  <si>
    <t>Shilla</t>
  </si>
  <si>
    <t>4.07T</t>
  </si>
  <si>
    <t>Heavy</t>
  </si>
  <si>
    <t>Ind...</t>
  </si>
  <si>
    <t>2.80T</t>
  </si>
  <si>
    <t>Coway</t>
  </si>
  <si>
    <t>Ltd</t>
  </si>
  <si>
    <t>7.08T</t>
  </si>
  <si>
    <t>Paseco</t>
  </si>
  <si>
    <t>Co.,</t>
  </si>
  <si>
    <t>Ltd.</t>
  </si>
  <si>
    <t>80.15B</t>
  </si>
  <si>
    <t>SK</t>
  </si>
  <si>
    <t>Hynix</t>
  </si>
  <si>
    <t>22.90T</t>
  </si>
  <si>
    <t>Satrec</t>
  </si>
  <si>
    <t>Initiative...</t>
  </si>
  <si>
    <t>74.28B</t>
  </si>
  <si>
    <t>Acoust Equivalent</t>
  </si>
  <si>
    <t>Telecom General Equivalent</t>
  </si>
  <si>
    <t>public</t>
  </si>
  <si>
    <t>private</t>
  </si>
  <si>
    <t>Estimates</t>
  </si>
  <si>
    <t>(separating out entertainment)</t>
  </si>
  <si>
    <t>foreign telecom</t>
  </si>
  <si>
    <t>LinkQuest, Sand Diego</t>
  </si>
  <si>
    <t>www . link-quest . com / html / oceans2000.pdf</t>
  </si>
  <si>
    <t>SonarDyne, UK</t>
  </si>
  <si>
    <t>www dot sonardyne dot com</t>
  </si>
  <si>
    <t>dspcom, Australia</t>
  </si>
  <si>
    <t>www dot dspcomm dot com</t>
  </si>
  <si>
    <t>www dot evologics dot de</t>
  </si>
  <si>
    <t>evoLogics, Germany</t>
  </si>
  <si>
    <t>Nortek AS, Norway</t>
  </si>
  <si>
    <t>www dot nortek-as dot com</t>
  </si>
  <si>
    <t>53.92B</t>
  </si>
  <si>
    <t>TEF</t>
  </si>
  <si>
    <t>Telefonica</t>
  </si>
  <si>
    <t>S.A.</t>
  </si>
  <si>
    <t>62.37B</t>
  </si>
  <si>
    <t>MXMTY</t>
  </si>
  <si>
    <t>Maxcom</t>
  </si>
  <si>
    <t>Telecomuni...</t>
  </si>
  <si>
    <t>63.26M</t>
  </si>
  <si>
    <t>TEO</t>
  </si>
  <si>
    <t>Telecom</t>
  </si>
  <si>
    <t>Argentina...</t>
  </si>
  <si>
    <t>2.60B</t>
  </si>
  <si>
    <t>MIICF</t>
  </si>
  <si>
    <t>Millicom</t>
  </si>
  <si>
    <t>Intl.</t>
  </si>
  <si>
    <t>5.21B</t>
  </si>
  <si>
    <t>TSU</t>
  </si>
  <si>
    <t>TIM</t>
  </si>
  <si>
    <t>Participacoes...</t>
  </si>
  <si>
    <t>DISH</t>
  </si>
  <si>
    <t>Network</t>
  </si>
  <si>
    <t>28.90B</t>
  </si>
  <si>
    <t>NTL</t>
  </si>
  <si>
    <t>Nortel</t>
  </si>
  <si>
    <t>Inversora</t>
  </si>
  <si>
    <t>81.47M</t>
  </si>
  <si>
    <t>TV</t>
  </si>
  <si>
    <t>Grupo</t>
  </si>
  <si>
    <t>Televisa</t>
  </si>
  <si>
    <t>17.37B</t>
  </si>
  <si>
    <t>MHSDF</t>
  </si>
  <si>
    <t>MEGACABLE</t>
  </si>
  <si>
    <t>HLD</t>
  </si>
  <si>
    <t>1.11B</t>
  </si>
  <si>
    <t>200.06B</t>
  </si>
  <si>
    <t>CHTR</t>
  </si>
  <si>
    <t>Charter</t>
  </si>
  <si>
    <t>21.19B</t>
  </si>
  <si>
    <t>DTV</t>
  </si>
  <si>
    <t>DIRECTV</t>
  </si>
  <si>
    <t>53.27B</t>
  </si>
  <si>
    <t>CVC</t>
  </si>
  <si>
    <t>Cablevision</t>
  </si>
  <si>
    <t>Syste...</t>
  </si>
  <si>
    <t>8.64B</t>
  </si>
  <si>
    <t>149.02B</t>
  </si>
  <si>
    <t>SATS</t>
  </si>
  <si>
    <t>Echostar</t>
  </si>
  <si>
    <t>3.70B</t>
  </si>
  <si>
    <t>NFLX</t>
  </si>
  <si>
    <t>Netflix,</t>
  </si>
  <si>
    <t>45.26B</t>
  </si>
  <si>
    <t>VSAT</t>
  </si>
  <si>
    <t>ViaSat,</t>
  </si>
  <si>
    <t>2.89B</t>
  </si>
  <si>
    <t>LBRDA</t>
  </si>
  <si>
    <t>Liberty</t>
  </si>
  <si>
    <t>Broadband...</t>
  </si>
  <si>
    <t>5.52B</t>
  </si>
  <si>
    <t>194.54B</t>
  </si>
  <si>
    <t>ALU</t>
  </si>
  <si>
    <t>Alcatel</t>
  </si>
  <si>
    <t>Lucent</t>
  </si>
  <si>
    <t>11.15B</t>
  </si>
  <si>
    <t>NOK</t>
  </si>
  <si>
    <t>Nokia</t>
  </si>
  <si>
    <t>Corporation...</t>
  </si>
  <si>
    <t>28.50B</t>
  </si>
  <si>
    <t>UTSI</t>
  </si>
  <si>
    <t>UTStarcom</t>
  </si>
  <si>
    <t>Holding...</t>
  </si>
  <si>
    <t>93.75M</t>
  </si>
  <si>
    <t>CIEN</t>
  </si>
  <si>
    <t>Ciena</t>
  </si>
  <si>
    <t>3.20B</t>
  </si>
  <si>
    <t>ZHNE</t>
  </si>
  <si>
    <t>Zhone</t>
  </si>
  <si>
    <t>Technologie...</t>
  </si>
  <si>
    <t>38.80M</t>
  </si>
  <si>
    <t>NTGR</t>
  </si>
  <si>
    <t>NetGear,</t>
  </si>
  <si>
    <t>1.36B</t>
  </si>
  <si>
    <t>ORSX</t>
  </si>
  <si>
    <t>Orsus</t>
  </si>
  <si>
    <t>Xelent</t>
  </si>
  <si>
    <t>ADTN</t>
  </si>
  <si>
    <t>ADTRAN,</t>
  </si>
  <si>
    <t>762.24M</t>
  </si>
  <si>
    <t>CHA</t>
  </si>
  <si>
    <t>China</t>
  </si>
  <si>
    <t>41.56B</t>
  </si>
  <si>
    <t>BBRY</t>
  </si>
  <si>
    <t>BlackBerry</t>
  </si>
  <si>
    <t>3.86B</t>
  </si>
  <si>
    <t xml:space="preserve">a-comms/comms = </t>
  </si>
  <si>
    <t>a-comms companies (divisions within them</t>
  </si>
  <si>
    <t>generic communications companies and divisions within other companies.</t>
  </si>
  <si>
    <t>Market Cap.</t>
  </si>
  <si>
    <t>Acoust Eq. Tot.</t>
  </si>
  <si>
    <t xml:space="preserve"> = 1 /</t>
  </si>
  <si>
    <t>Telecom public-only:</t>
  </si>
  <si>
    <r>
      <t>21</t>
    </r>
    <r>
      <rPr>
        <sz val="11"/>
        <color rgb="FFFF0000"/>
        <rFont val="Calibri"/>
        <family val="2"/>
        <scheme val="minor"/>
      </rPr>
      <t>60</t>
    </r>
  </si>
  <si>
    <r>
      <t>67</t>
    </r>
    <r>
      <rPr>
        <sz val="11"/>
        <color rgb="FFFF0000"/>
        <rFont val="Calibri"/>
        <family val="2"/>
        <scheme val="minor"/>
      </rPr>
      <t>56</t>
    </r>
  </si>
  <si>
    <t>bps</t>
  </si>
  <si>
    <t>f_carrier</t>
  </si>
  <si>
    <t>f_Xmtmin</t>
  </si>
  <si>
    <t>f_Xmtmax</t>
  </si>
  <si>
    <t>b/cary</t>
  </si>
  <si>
    <t>BW/cary</t>
  </si>
  <si>
    <t>maxBW/c</t>
  </si>
  <si>
    <t>MASQ</t>
  </si>
  <si>
    <t>b/BW</t>
  </si>
  <si>
    <t xml:space="preserve">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</si>
</sst>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0.0"/>
    <numFmt numFmtId="166" formatCode="0.0000"/>
    <numFmt numFmtId="167" formatCode="0.000%"/>
    <numFmt numFmtId="168" formatCode="0.000"/>
    <numFmt numFmtId="169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8.8000000000000007"/>
      <color theme="1"/>
      <name val="Calibri"/>
      <family val="2"/>
      <scheme val="minor"/>
    </font>
    <font>
      <vertAlign val="subscript"/>
      <sz val="8.800000000000000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quotePrefix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7" fillId="0" borderId="0" xfId="0" applyFont="1"/>
    <xf numFmtId="166" fontId="0" fillId="0" borderId="0" xfId="0" applyNumberFormat="1"/>
    <xf numFmtId="166" fontId="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166" fontId="0" fillId="0" borderId="0" xfId="0" applyNumberFormat="1" applyFont="1"/>
    <xf numFmtId="10" fontId="0" fillId="0" borderId="0" xfId="0" applyNumberFormat="1"/>
    <xf numFmtId="0" fontId="1" fillId="0" borderId="0" xfId="0" applyFont="1" applyAlignment="1">
      <alignment horizontal="left" vertical="center"/>
    </xf>
    <xf numFmtId="4" fontId="0" fillId="0" borderId="0" xfId="0" applyNumberFormat="1"/>
    <xf numFmtId="11" fontId="0" fillId="0" borderId="0" xfId="0" applyNumberFormat="1"/>
    <xf numFmtId="0" fontId="1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7" fontId="1" fillId="2" borderId="2" xfId="2" applyNumberFormat="1" applyFont="1" applyFill="1" applyBorder="1"/>
    <xf numFmtId="0" fontId="0" fillId="2" borderId="2" xfId="0" applyFill="1" applyBorder="1"/>
    <xf numFmtId="165" fontId="0" fillId="2" borderId="3" xfId="0" applyNumberFormat="1" applyFill="1" applyBorder="1" applyAlignment="1">
      <alignment horizontal="left"/>
    </xf>
    <xf numFmtId="3" fontId="0" fillId="0" borderId="0" xfId="0" applyNumberFormat="1"/>
    <xf numFmtId="0" fontId="0" fillId="0" borderId="0" xfId="0" quotePrefix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quotePrefix="1"/>
    <xf numFmtId="168" fontId="0" fillId="0" borderId="0" xfId="0" applyNumberFormat="1"/>
    <xf numFmtId="0" fontId="0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quotePrefix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5.1400554097404488E-2"/>
          <c:w val="0.83391426071741037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plotValues!$B$2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</c:marker>
          <c:errBars>
            <c:errDir val="y"/>
            <c:errBarType val="both"/>
            <c:errValType val="cust"/>
            <c:noEndCap val="1"/>
            <c:plus>
              <c:numRef>
                <c:f>plotValues!$D$3:$D$13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plotValues!$C$2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669900"/>
              </a:solidFill>
              <a:ln>
                <a:solidFill>
                  <a:srgbClr val="6699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plotValues!$D$14:$D$59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plotValues!$F$14:$F$59</c:f>
                <c:numCache>
                  <c:formatCode>General</c:formatCode>
                  <c:ptCount val="46"/>
                  <c:pt idx="0">
                    <c:v>7.4999999999999993E-5</c:v>
                  </c:pt>
                  <c:pt idx="1">
                    <c:v>1.4999999999999999E-4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2.3999999999999998E-3</c:v>
                  </c:pt>
                  <c:pt idx="6">
                    <c:v>4.7999999999999996E-3</c:v>
                  </c:pt>
                  <c:pt idx="7">
                    <c:v>9.5999999999999992E-3</c:v>
                  </c:pt>
                  <c:pt idx="8">
                    <c:v>1.44E-2</c:v>
                  </c:pt>
                  <c:pt idx="9">
                    <c:v>5.6000000000000001E-2</c:v>
                  </c:pt>
                  <c:pt idx="10">
                    <c:v>6.4000000000000001E-2</c:v>
                  </c:pt>
                  <c:pt idx="11">
                    <c:v>0.38400000000000001</c:v>
                  </c:pt>
                  <c:pt idx="12">
                    <c:v>1.544</c:v>
                  </c:pt>
                  <c:pt idx="13">
                    <c:v>1</c:v>
                  </c:pt>
                  <c:pt idx="14">
                    <c:v>5</c:v>
                  </c:pt>
                  <c:pt idx="15">
                    <c:v>10</c:v>
                  </c:pt>
                  <c:pt idx="16">
                    <c:v>1.1999999999999999E-3</c:v>
                  </c:pt>
                  <c:pt idx="17">
                    <c:v>3.0000000000000001E-3</c:v>
                  </c:pt>
                  <c:pt idx="18">
                    <c:v>0.104</c:v>
                  </c:pt>
                  <c:pt idx="19">
                    <c:v>3.9E-2</c:v>
                  </c:pt>
                  <c:pt idx="20">
                    <c:v>0.21119999999999997</c:v>
                  </c:pt>
                  <c:pt idx="21">
                    <c:v>0.2</c:v>
                  </c:pt>
                  <c:pt idx="22">
                    <c:v>0.27</c:v>
                  </c:pt>
                  <c:pt idx="23">
                    <c:v>0.38400000000000001</c:v>
                  </c:pt>
                  <c:pt idx="24">
                    <c:v>0.153</c:v>
                  </c:pt>
                  <c:pt idx="25">
                    <c:v>3.0720000000000001</c:v>
                  </c:pt>
                  <c:pt idx="26">
                    <c:v>96</c:v>
                  </c:pt>
                  <c:pt idx="27">
                    <c:v>21.1</c:v>
                  </c:pt>
                  <c:pt idx="28">
                    <c:v>3.9</c:v>
                  </c:pt>
                  <c:pt idx="29">
                    <c:v>81.599999999999994</c:v>
                  </c:pt>
                  <c:pt idx="30">
                    <c:v>75</c:v>
                  </c:pt>
                  <c:pt idx="31">
                    <c:v>54</c:v>
                  </c:pt>
                  <c:pt idx="32">
                    <c:v>72.2</c:v>
                  </c:pt>
                  <c:pt idx="33">
                    <c:v>100</c:v>
                  </c:pt>
                  <c:pt idx="34">
                    <c:v>100</c:v>
                  </c:pt>
                  <c:pt idx="35">
                    <c:v>3.5999999999999997E-2</c:v>
                  </c:pt>
                  <c:pt idx="36">
                    <c:v>0.8</c:v>
                  </c:pt>
                  <c:pt idx="37">
                    <c:v>0.8</c:v>
                  </c:pt>
                  <c:pt idx="38">
                    <c:v>22</c:v>
                  </c:pt>
                  <c:pt idx="39">
                    <c:v>22</c:v>
                  </c:pt>
                  <c:pt idx="40">
                    <c:v>8</c:v>
                  </c:pt>
                  <c:pt idx="41">
                    <c:v>8</c:v>
                  </c:pt>
                  <c:pt idx="42">
                    <c:v>38</c:v>
                  </c:pt>
                  <c:pt idx="43">
                    <c:v>12</c:v>
                  </c:pt>
                  <c:pt idx="44">
                    <c:v>28</c:v>
                  </c:pt>
                  <c:pt idx="45">
                    <c:v>5.6000000000000001E-2</c:v>
                  </c:pt>
                </c:numCache>
              </c:numRef>
            </c:plus>
            <c:minus>
              <c:numRef>
                <c:f>plotValues!$F$14:$F$59</c:f>
                <c:numCache>
                  <c:formatCode>General</c:formatCode>
                  <c:ptCount val="46"/>
                  <c:pt idx="0">
                    <c:v>7.4999999999999993E-5</c:v>
                  </c:pt>
                  <c:pt idx="1">
                    <c:v>1.4999999999999999E-4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2.3999999999999998E-3</c:v>
                  </c:pt>
                  <c:pt idx="6">
                    <c:v>4.7999999999999996E-3</c:v>
                  </c:pt>
                  <c:pt idx="7">
                    <c:v>9.5999999999999992E-3</c:v>
                  </c:pt>
                  <c:pt idx="8">
                    <c:v>1.44E-2</c:v>
                  </c:pt>
                  <c:pt idx="9">
                    <c:v>5.6000000000000001E-2</c:v>
                  </c:pt>
                  <c:pt idx="10">
                    <c:v>6.4000000000000001E-2</c:v>
                  </c:pt>
                  <c:pt idx="11">
                    <c:v>0.38400000000000001</c:v>
                  </c:pt>
                  <c:pt idx="12">
                    <c:v>1.544</c:v>
                  </c:pt>
                  <c:pt idx="13">
                    <c:v>1</c:v>
                  </c:pt>
                  <c:pt idx="14">
                    <c:v>5</c:v>
                  </c:pt>
                  <c:pt idx="15">
                    <c:v>10</c:v>
                  </c:pt>
                  <c:pt idx="16">
                    <c:v>1.1999999999999999E-3</c:v>
                  </c:pt>
                  <c:pt idx="17">
                    <c:v>3.0000000000000001E-3</c:v>
                  </c:pt>
                  <c:pt idx="18">
                    <c:v>0.104</c:v>
                  </c:pt>
                  <c:pt idx="19">
                    <c:v>3.9E-2</c:v>
                  </c:pt>
                  <c:pt idx="20">
                    <c:v>0.21119999999999997</c:v>
                  </c:pt>
                  <c:pt idx="21">
                    <c:v>0.2</c:v>
                  </c:pt>
                  <c:pt idx="22">
                    <c:v>0.27</c:v>
                  </c:pt>
                  <c:pt idx="23">
                    <c:v>0.38400000000000001</c:v>
                  </c:pt>
                  <c:pt idx="24">
                    <c:v>0.153</c:v>
                  </c:pt>
                  <c:pt idx="25">
                    <c:v>3.0720000000000001</c:v>
                  </c:pt>
                  <c:pt idx="26">
                    <c:v>96</c:v>
                  </c:pt>
                  <c:pt idx="27">
                    <c:v>21.1</c:v>
                  </c:pt>
                  <c:pt idx="28">
                    <c:v>3.9</c:v>
                  </c:pt>
                  <c:pt idx="29">
                    <c:v>81.599999999999994</c:v>
                  </c:pt>
                  <c:pt idx="30">
                    <c:v>75</c:v>
                  </c:pt>
                  <c:pt idx="31">
                    <c:v>54</c:v>
                  </c:pt>
                  <c:pt idx="32">
                    <c:v>72.2</c:v>
                  </c:pt>
                  <c:pt idx="33">
                    <c:v>100</c:v>
                  </c:pt>
                  <c:pt idx="34">
                    <c:v>100</c:v>
                  </c:pt>
                  <c:pt idx="35">
                    <c:v>3.5999999999999997E-2</c:v>
                  </c:pt>
                  <c:pt idx="36">
                    <c:v>0.8</c:v>
                  </c:pt>
                  <c:pt idx="37">
                    <c:v>0.8</c:v>
                  </c:pt>
                  <c:pt idx="38">
                    <c:v>22</c:v>
                  </c:pt>
                  <c:pt idx="39">
                    <c:v>22</c:v>
                  </c:pt>
                  <c:pt idx="40">
                    <c:v>8</c:v>
                  </c:pt>
                  <c:pt idx="41">
                    <c:v>8</c:v>
                  </c:pt>
                  <c:pt idx="42">
                    <c:v>38</c:v>
                  </c:pt>
                  <c:pt idx="43">
                    <c:v>12</c:v>
                  </c:pt>
                  <c:pt idx="44">
                    <c:v>28</c:v>
                  </c:pt>
                  <c:pt idx="45">
                    <c:v>5.6000000000000001E-2</c:v>
                  </c:pt>
                </c:numCache>
              </c:numRef>
            </c:minus>
          </c:errBars>
          <c:xVal>
            <c:numRef>
              <c:f>plotValues!$A$3:$A$59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54848"/>
        <c:axId val="100256384"/>
      </c:scatterChart>
      <c:valAx>
        <c:axId val="100254848"/>
        <c:scaling>
          <c:orientation val="minMax"/>
          <c:max val="2115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100256384"/>
        <c:crossesAt val="1.0000000000000002E-3"/>
        <c:crossBetween val="midCat"/>
      </c:valAx>
      <c:valAx>
        <c:axId val="10025638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254848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44001547050713147"/>
          <c:y val="0.57048102745857465"/>
          <c:w val="0.14689482712298754"/>
          <c:h val="0.127387933816857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5.1400554097404488E-2"/>
          <c:w val="0.83391426071741037"/>
          <c:h val="0.8326195683872849"/>
        </c:manualLayout>
      </c:layout>
      <c:scatterChart>
        <c:scatterStyle val="lineMarker"/>
        <c:varyColors val="0"/>
        <c:ser>
          <c:idx val="2"/>
          <c:order val="2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669900"/>
              </a:solidFill>
              <a:ln>
                <a:solidFill>
                  <a:srgbClr val="6699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60896"/>
        <c:axId val="100562432"/>
      </c:scatterChart>
      <c:valAx>
        <c:axId val="100560896"/>
        <c:scaling>
          <c:orientation val="minMax"/>
          <c:max val="2015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crossAx val="100562432"/>
        <c:crossesAt val="1.0000000000000002E-3"/>
        <c:crossBetween val="midCat"/>
      </c:valAx>
      <c:valAx>
        <c:axId val="1005624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608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602220384552388"/>
          <c:y val="0.59832329134958762"/>
          <c:w val="0.1049001066647491"/>
          <c:h val="0.101092457782399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129595672687"/>
          <c:y val="5.1400554097404488E-2"/>
          <c:w val="0.80956115645361681"/>
          <c:h val="0.81025768005414422"/>
        </c:manualLayout>
      </c:layout>
      <c:scatterChart>
        <c:scatterStyle val="lineMarker"/>
        <c:varyColors val="0"/>
        <c:ser>
          <c:idx val="2"/>
          <c:order val="2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669900"/>
              </a:solidFill>
              <a:ln>
                <a:solidFill>
                  <a:srgbClr val="6699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40640"/>
        <c:axId val="100642176"/>
      </c:scatterChart>
      <c:valAx>
        <c:axId val="100640640"/>
        <c:scaling>
          <c:orientation val="minMax"/>
          <c:max val="202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00642176"/>
        <c:crossesAt val="1.0000000000000002E-3"/>
        <c:crossBetween val="midCat"/>
      </c:valAx>
      <c:valAx>
        <c:axId val="10064217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1006406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129595672687"/>
          <c:y val="5.1400554097404488E-2"/>
          <c:w val="0.80956115645361681"/>
          <c:h val="0.81025768005414422"/>
        </c:manualLayout>
      </c:layout>
      <c:scatterChart>
        <c:scatterStyle val="lineMarker"/>
        <c:varyColors val="0"/>
        <c:ser>
          <c:idx val="2"/>
          <c:order val="2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plotValues2!$B$2</c:f>
              <c:strCache>
                <c:ptCount val="1"/>
                <c:pt idx="0">
                  <c:v>η.acoust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errBars>
            <c:errDir val="y"/>
            <c:errBarType val="both"/>
            <c:errValType val="cust"/>
            <c:noEndCap val="1"/>
            <c:plus>
              <c:numRef>
                <c:f>plotValues2!$D$3:$D$13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plus>
            <c:minus>
              <c:numRef>
                <c:f>plotValues2!$E$3:$E$13</c:f>
                <c:numCache>
                  <c:formatCode>General</c:formatCode>
                  <c:ptCount val="11"/>
                  <c:pt idx="0">
                    <c:v>5.6737588652482282E-3</c:v>
                  </c:pt>
                  <c:pt idx="1">
                    <c:v>3.1028368794326243E-4</c:v>
                  </c:pt>
                  <c:pt idx="2">
                    <c:v>1.7730496453900711E-3</c:v>
                  </c:pt>
                  <c:pt idx="3">
                    <c:v>1.7730496453900713E-4</c:v>
                  </c:pt>
                  <c:pt idx="4">
                    <c:v>3.4042553191489362E-2</c:v>
                  </c:pt>
                  <c:pt idx="5">
                    <c:v>5.3191489361702126E-3</c:v>
                  </c:pt>
                  <c:pt idx="6">
                    <c:v>4.6242774566473991E-3</c:v>
                  </c:pt>
                  <c:pt idx="7">
                    <c:v>2.5289017341040461E-4</c:v>
                  </c:pt>
                  <c:pt idx="8">
                    <c:v>1.4450867052023122E-4</c:v>
                  </c:pt>
                  <c:pt idx="9">
                    <c:v>2.7745664739884397E-2</c:v>
                  </c:pt>
                  <c:pt idx="10">
                    <c:v>4.3352601156069369E-3</c:v>
                  </c:pt>
                </c:numCache>
              </c:numRef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plus>
            <c:minus>
              <c:numRef>
                <c:f>plotValues2!$F$3:$F$13</c:f>
                <c:numCache>
                  <c:formatCode>General</c:formatCode>
                  <c:ptCount val="11"/>
                  <c:pt idx="0">
                    <c:v>2.5600000000000002E-3</c:v>
                  </c:pt>
                  <c:pt idx="1">
                    <c:v>1.3999999999999999E-4</c:v>
                  </c:pt>
                  <c:pt idx="2">
                    <c:v>8.0000000000000004E-4</c:v>
                  </c:pt>
                  <c:pt idx="3">
                    <c:v>8.0000000000000007E-5</c:v>
                  </c:pt>
                  <c:pt idx="4">
                    <c:v>1.536E-2</c:v>
                  </c:pt>
                  <c:pt idx="5">
                    <c:v>2.3999999999999998E-3</c:v>
                  </c:pt>
                  <c:pt idx="6">
                    <c:v>2.5600000000000002E-3</c:v>
                  </c:pt>
                  <c:pt idx="7">
                    <c:v>1.3999999999999999E-4</c:v>
                  </c:pt>
                  <c:pt idx="8">
                    <c:v>8.0000000000000007E-5</c:v>
                  </c:pt>
                  <c:pt idx="9">
                    <c:v>1.536E-2</c:v>
                  </c:pt>
                  <c:pt idx="10">
                    <c:v>2.3999999999999998E-3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plotValues2!$B$3:$B$59</c:f>
              <c:numCache>
                <c:formatCode>General</c:formatCode>
                <c:ptCount val="57"/>
                <c:pt idx="0">
                  <c:v>0.5</c:v>
                </c:pt>
                <c:pt idx="1">
                  <c:v>2.7343749999999997E-2</c:v>
                </c:pt>
                <c:pt idx="2">
                  <c:v>0.15625</c:v>
                </c:pt>
                <c:pt idx="3">
                  <c:v>1.5625E-2</c:v>
                </c:pt>
                <c:pt idx="4">
                  <c:v>3</c:v>
                </c:pt>
                <c:pt idx="5">
                  <c:v>0.46874999999999994</c:v>
                </c:pt>
                <c:pt idx="6">
                  <c:v>0.4075135307226998</c:v>
                </c:pt>
                <c:pt idx="7">
                  <c:v>2.2285896211397642E-2</c:v>
                </c:pt>
                <c:pt idx="8">
                  <c:v>1.2734797835084369E-2</c:v>
                </c:pt>
                <c:pt idx="9">
                  <c:v>2.4450811843361988</c:v>
                </c:pt>
                <c:pt idx="10">
                  <c:v>0.38204393505253098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plotValues2!$C$2</c:f>
              <c:strCache>
                <c:ptCount val="1"/>
                <c:pt idx="0">
                  <c:v>η.other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solidFill>
                <a:srgbClr val="669900"/>
              </a:solidFill>
              <a:ln>
                <a:solidFill>
                  <a:srgbClr val="6699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plus>
            <c:minus>
              <c:numRef>
                <c:f>plotValues2!$D$14:$D$59</c:f>
                <c:numCache>
                  <c:formatCode>General</c:formatCode>
                  <c:ptCount val="46"/>
                  <c:pt idx="0">
                    <c:v>3.1249999999999997E-2</c:v>
                  </c:pt>
                  <c:pt idx="1">
                    <c:v>3.1249999999999997E-2</c:v>
                  </c:pt>
                  <c:pt idx="2">
                    <c:v>3.1249999999999997E-2</c:v>
                  </c:pt>
                  <c:pt idx="3">
                    <c:v>3.1249999999999997E-2</c:v>
                  </c:pt>
                  <c:pt idx="4">
                    <c:v>1.935483870967742E-2</c:v>
                  </c:pt>
                  <c:pt idx="5">
                    <c:v>3.870967741935484E-2</c:v>
                  </c:pt>
                  <c:pt idx="6">
                    <c:v>7.7419354838709681E-2</c:v>
                  </c:pt>
                  <c:pt idx="7">
                    <c:v>0.15483870967741936</c:v>
                  </c:pt>
                  <c:pt idx="8">
                    <c:v>0.23225806451612907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0.30000000000000004</c:v>
                  </c:pt>
                  <c:pt idx="12">
                    <c:v>0.05</c:v>
                  </c:pt>
                  <c:pt idx="13">
                    <c:v>3.3333333333333333E-2</c:v>
                  </c:pt>
                  <c:pt idx="14">
                    <c:v>4.1666666666666671E-2</c:v>
                  </c:pt>
                  <c:pt idx="15">
                    <c:v>4.1666666666666671E-2</c:v>
                  </c:pt>
                  <c:pt idx="16">
                    <c:v>3.2000000000000002E-3</c:v>
                  </c:pt>
                  <c:pt idx="17">
                    <c:v>7.5000000000000007E-5</c:v>
                  </c:pt>
                  <c:pt idx="18">
                    <c:v>8.5000000000000006E-3</c:v>
                  </c:pt>
                  <c:pt idx="19">
                    <c:v>2.2500000000000003E-2</c:v>
                  </c:pt>
                  <c:pt idx="20">
                    <c:v>8.6E-3</c:v>
                  </c:pt>
                  <c:pt idx="21">
                    <c:v>1.6500000000000001E-2</c:v>
                  </c:pt>
                  <c:pt idx="22">
                    <c:v>2.2500000000000003E-2</c:v>
                  </c:pt>
                  <c:pt idx="23">
                    <c:v>2.5500000000000002E-2</c:v>
                  </c:pt>
                  <c:pt idx="24">
                    <c:v>8.6E-3</c:v>
                  </c:pt>
                  <c:pt idx="25">
                    <c:v>6.5000000000000002E-2</c:v>
                  </c:pt>
                  <c:pt idx="26">
                    <c:v>0.06</c:v>
                  </c:pt>
                  <c:pt idx="27">
                    <c:v>0.21099999999999999</c:v>
                  </c:pt>
                  <c:pt idx="28">
                    <c:v>0.36150000000000004</c:v>
                  </c:pt>
                  <c:pt idx="29">
                    <c:v>0.81600000000000006</c:v>
                  </c:pt>
                  <c:pt idx="30">
                    <c:v>1.5</c:v>
                  </c:pt>
                  <c:pt idx="31">
                    <c:v>4.5000000000000005E-2</c:v>
                  </c:pt>
                  <c:pt idx="32">
                    <c:v>0.06</c:v>
                  </c:pt>
                  <c:pt idx="33">
                    <c:v>9.0020775623268712E-2</c:v>
                  </c:pt>
                  <c:pt idx="34">
                    <c:v>0.05</c:v>
                  </c:pt>
                  <c:pt idx="35">
                    <c:v>7.1999999999999995E-2</c:v>
                  </c:pt>
                  <c:pt idx="36">
                    <c:v>4.5000000000000005E-2</c:v>
                  </c:pt>
                  <c:pt idx="37">
                    <c:v>0.16500000000000001</c:v>
                  </c:pt>
                  <c:pt idx="38">
                    <c:v>2.7500000000000004E-2</c:v>
                  </c:pt>
                  <c:pt idx="39">
                    <c:v>0</c:v>
                  </c:pt>
                  <c:pt idx="40">
                    <c:v>7.0000000000000007E-2</c:v>
                  </c:pt>
                  <c:pt idx="41">
                    <c:v>0.35999999999999993</c:v>
                  </c:pt>
                  <c:pt idx="42">
                    <c:v>0.3165</c:v>
                  </c:pt>
                  <c:pt idx="43">
                    <c:v>0.62350000000000005</c:v>
                  </c:pt>
                  <c:pt idx="44">
                    <c:v>0.67949999999999999</c:v>
                  </c:pt>
                  <c:pt idx="45">
                    <c:v>0.70000000000000007</c:v>
                  </c:pt>
                </c:numCache>
              </c:numRef>
            </c:minus>
          </c:errBars>
          <c:xVal>
            <c:numRef>
              <c:f>plotValues2!$A$3:$A$59</c:f>
              <c:numCache>
                <c:formatCode>General</c:formatCode>
                <c:ptCount val="57"/>
                <c:pt idx="0">
                  <c:v>2013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2013</c:v>
                </c:pt>
                <c:pt idx="5">
                  <c:v>2013</c:v>
                </c:pt>
                <c:pt idx="6">
                  <c:v>2013</c:v>
                </c:pt>
                <c:pt idx="7">
                  <c:v>2013</c:v>
                </c:pt>
                <c:pt idx="8">
                  <c:v>2013</c:v>
                </c:pt>
                <c:pt idx="9">
                  <c:v>2013</c:v>
                </c:pt>
                <c:pt idx="10">
                  <c:v>2013</c:v>
                </c:pt>
                <c:pt idx="11">
                  <c:v>1988</c:v>
                </c:pt>
                <c:pt idx="12">
                  <c:v>1988</c:v>
                </c:pt>
                <c:pt idx="13">
                  <c:v>1988</c:v>
                </c:pt>
                <c:pt idx="14">
                  <c:v>1988</c:v>
                </c:pt>
                <c:pt idx="15">
                  <c:v>1988</c:v>
                </c:pt>
                <c:pt idx="16">
                  <c:v>1988</c:v>
                </c:pt>
                <c:pt idx="17">
                  <c:v>1988</c:v>
                </c:pt>
                <c:pt idx="18">
                  <c:v>1991</c:v>
                </c:pt>
                <c:pt idx="19">
                  <c:v>1991</c:v>
                </c:pt>
                <c:pt idx="20">
                  <c:v>1989</c:v>
                </c:pt>
                <c:pt idx="21">
                  <c:v>1998</c:v>
                </c:pt>
                <c:pt idx="22">
                  <c:v>1990</c:v>
                </c:pt>
                <c:pt idx="23">
                  <c:v>1991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1981</c:v>
                </c:pt>
                <c:pt idx="28">
                  <c:v>1983</c:v>
                </c:pt>
                <c:pt idx="29">
                  <c:v>1991</c:v>
                </c:pt>
                <c:pt idx="30">
                  <c:v>1991</c:v>
                </c:pt>
                <c:pt idx="31">
                  <c:v>2000</c:v>
                </c:pt>
                <c:pt idx="32">
                  <c:v>2003</c:v>
                </c:pt>
                <c:pt idx="33">
                  <c:v>2003</c:v>
                </c:pt>
                <c:pt idx="34">
                  <c:v>2001</c:v>
                </c:pt>
                <c:pt idx="35">
                  <c:v>2002</c:v>
                </c:pt>
                <c:pt idx="36">
                  <c:v>2002</c:v>
                </c:pt>
                <c:pt idx="37">
                  <c:v>2004</c:v>
                </c:pt>
                <c:pt idx="38">
                  <c:v>2007</c:v>
                </c:pt>
                <c:pt idx="39">
                  <c:v>2005</c:v>
                </c:pt>
                <c:pt idx="40">
                  <c:v>2009</c:v>
                </c:pt>
                <c:pt idx="41">
                  <c:v>2013</c:v>
                </c:pt>
                <c:pt idx="42">
                  <c:v>2003</c:v>
                </c:pt>
                <c:pt idx="43">
                  <c:v>2007</c:v>
                </c:pt>
                <c:pt idx="44">
                  <c:v>2012</c:v>
                </c:pt>
                <c:pt idx="45">
                  <c:v>2013</c:v>
                </c:pt>
                <c:pt idx="46">
                  <c:v>1998</c:v>
                </c:pt>
                <c:pt idx="47">
                  <c:v>1995</c:v>
                </c:pt>
                <c:pt idx="48">
                  <c:v>1995</c:v>
                </c:pt>
                <c:pt idx="49">
                  <c:v>1997</c:v>
                </c:pt>
                <c:pt idx="50">
                  <c:v>1996</c:v>
                </c:pt>
                <c:pt idx="51">
                  <c:v>2007</c:v>
                </c:pt>
                <c:pt idx="52">
                  <c:v>2007</c:v>
                </c:pt>
                <c:pt idx="53">
                  <c:v>2015</c:v>
                </c:pt>
                <c:pt idx="54">
                  <c:v>2015</c:v>
                </c:pt>
                <c:pt idx="55">
                  <c:v>2015</c:v>
                </c:pt>
                <c:pt idx="56">
                  <c:v>1999</c:v>
                </c:pt>
              </c:numCache>
            </c:numRef>
          </c:xVal>
          <c:yVal>
            <c:numRef>
              <c:f>plotValues2!$C$3:$C$59</c:f>
              <c:numCache>
                <c:formatCode>General</c:formatCode>
                <c:ptCount val="57"/>
                <c:pt idx="11">
                  <c:v>0.62499999999999989</c:v>
                </c:pt>
                <c:pt idx="12">
                  <c:v>0.62499999999999989</c:v>
                </c:pt>
                <c:pt idx="13">
                  <c:v>0.62499999999999989</c:v>
                </c:pt>
                <c:pt idx="14">
                  <c:v>0.62499999999999989</c:v>
                </c:pt>
                <c:pt idx="15">
                  <c:v>0.38709677419354838</c:v>
                </c:pt>
                <c:pt idx="16">
                  <c:v>0.77419354838709675</c:v>
                </c:pt>
                <c:pt idx="17">
                  <c:v>1.5483870967741935</c:v>
                </c:pt>
                <c:pt idx="18">
                  <c:v>3.096774193548387</c:v>
                </c:pt>
                <c:pt idx="19">
                  <c:v>4.645161290322581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0.66666666666666663</c:v>
                </c:pt>
                <c:pt idx="25">
                  <c:v>0.83333333333333337</c:v>
                </c:pt>
                <c:pt idx="26">
                  <c:v>0.83333333333333337</c:v>
                </c:pt>
                <c:pt idx="27">
                  <c:v>6.4000000000000001E-2</c:v>
                </c:pt>
                <c:pt idx="28">
                  <c:v>1.5E-3</c:v>
                </c:pt>
                <c:pt idx="29">
                  <c:v>0.17</c:v>
                </c:pt>
                <c:pt idx="30">
                  <c:v>0.45</c:v>
                </c:pt>
                <c:pt idx="31">
                  <c:v>0.17199999999999999</c:v>
                </c:pt>
                <c:pt idx="32">
                  <c:v>0.33</c:v>
                </c:pt>
                <c:pt idx="33">
                  <c:v>0.45</c:v>
                </c:pt>
                <c:pt idx="34">
                  <c:v>0.51</c:v>
                </c:pt>
                <c:pt idx="35">
                  <c:v>0.17199999999999999</c:v>
                </c:pt>
                <c:pt idx="36">
                  <c:v>1.3</c:v>
                </c:pt>
                <c:pt idx="37">
                  <c:v>1.2</c:v>
                </c:pt>
                <c:pt idx="38">
                  <c:v>4.22</c:v>
                </c:pt>
                <c:pt idx="39">
                  <c:v>7.23</c:v>
                </c:pt>
                <c:pt idx="40">
                  <c:v>16.32</c:v>
                </c:pt>
                <c:pt idx="41">
                  <c:v>30</c:v>
                </c:pt>
                <c:pt idx="42">
                  <c:v>0.9</c:v>
                </c:pt>
                <c:pt idx="43">
                  <c:v>1.2</c:v>
                </c:pt>
                <c:pt idx="44">
                  <c:v>1.800415512465374</c:v>
                </c:pt>
                <c:pt idx="45">
                  <c:v>1</c:v>
                </c:pt>
                <c:pt idx="46">
                  <c:v>1.44</c:v>
                </c:pt>
                <c:pt idx="47">
                  <c:v>0.125</c:v>
                </c:pt>
                <c:pt idx="48">
                  <c:v>0.505</c:v>
                </c:pt>
                <c:pt idx="49">
                  <c:v>0.55000000000000004</c:v>
                </c:pt>
                <c:pt idx="50">
                  <c:v>2.8</c:v>
                </c:pt>
                <c:pt idx="51">
                  <c:v>0.21</c:v>
                </c:pt>
                <c:pt idx="52">
                  <c:v>1.04</c:v>
                </c:pt>
                <c:pt idx="53">
                  <c:v>6.33</c:v>
                </c:pt>
                <c:pt idx="54">
                  <c:v>12.47</c:v>
                </c:pt>
                <c:pt idx="55">
                  <c:v>13.59</c:v>
                </c:pt>
                <c:pt idx="56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77984"/>
        <c:axId val="100779520"/>
      </c:scatterChart>
      <c:valAx>
        <c:axId val="100777984"/>
        <c:scaling>
          <c:orientation val="minMax"/>
          <c:max val="202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00779520"/>
        <c:crossesAt val="1.0000000000000002E-3"/>
        <c:crossBetween val="midCat"/>
      </c:valAx>
      <c:valAx>
        <c:axId val="10077952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en-US"/>
          </a:p>
        </c:txPr>
        <c:crossAx val="1007779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142875</xdr:rowOff>
    </xdr:from>
    <xdr:to>
      <xdr:col>22</xdr:col>
      <xdr:colOff>247650</xdr:colOff>
      <xdr:row>45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0.41705</cdr:x>
      <cdr:y>0.06918</cdr:y>
    </cdr:from>
    <cdr:to>
      <cdr:x>0.91781</cdr:x>
      <cdr:y>0.18658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09840" y="314305"/>
          <a:ext cx="3133718" cy="533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>
              <a:latin typeface="Times New Roman" panose="02020603050405020304" pitchFamily="18" charset="0"/>
              <a:cs typeface="Times New Roman" panose="02020603050405020304" pitchFamily="18" charset="0"/>
            </a:rPr>
            <a:t>Spectral Efficiency and bit rate</a:t>
          </a:r>
        </a:p>
        <a:p xmlns:a="http://schemas.openxmlformats.org/drawingml/2006/main"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</a:t>
          </a:r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(X-12</a:t>
          </a:r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data)</a:t>
          </a:r>
          <a:endParaRPr 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0.03831</cdr:x>
      <cdr:y>0.42232</cdr:y>
    </cdr:from>
    <cdr:to>
      <cdr:x>0.1479</cdr:x>
      <cdr:y>0.60052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412" y="3467449"/>
          <a:ext cx="927978" cy="14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2000" b="1" i="1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endParaRPr lang="en-US" sz="2000" b="1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0.4277</cdr:x>
      <cdr:y>0.93291</cdr:y>
    </cdr:from>
    <cdr:to>
      <cdr:x>0.72907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76525" y="4238607"/>
          <a:ext cx="1885940" cy="304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/>
            <a:t>Launch year</a:t>
          </a:r>
        </a:p>
      </cdr:txBody>
    </cdr:sp>
  </cdr:relSizeAnchor>
  <cdr:relSizeAnchor xmlns:cdr="http://schemas.openxmlformats.org/drawingml/2006/chartDrawing">
    <cdr:from>
      <cdr:x>0.26547</cdr:x>
      <cdr:y>0.77359</cdr:y>
    </cdr:from>
    <cdr:to>
      <cdr:x>0.9589</cdr:x>
      <cdr:y>0.83857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247900" y="6351588"/>
          <a:ext cx="5871843" cy="533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effectLst/>
              <a:latin typeface="+mn-lt"/>
              <a:ea typeface="+mn-ea"/>
              <a:cs typeface="+mn-cs"/>
            </a:rPr>
            <a:t>(Horizontal</a:t>
          </a:r>
          <a:r>
            <a:rPr lang="en-US" sz="1600" b="1" baseline="0">
              <a:effectLst/>
              <a:latin typeface="+mn-lt"/>
              <a:ea typeface="+mn-ea"/>
              <a:cs typeface="+mn-cs"/>
            </a:rPr>
            <a:t> bars are proportional to bit rate, maximum is 96 M bps)</a:t>
          </a:r>
          <a:endParaRPr lang="en-US" sz="1600" b="1">
            <a:effectLst/>
          </a:endParaRPr>
        </a:p>
        <a:p xmlns:a="http://schemas.openxmlformats.org/drawingml/2006/main">
          <a:endParaRPr lang="en-US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5</xdr:row>
      <xdr:rowOff>47625</xdr:rowOff>
    </xdr:from>
    <xdr:to>
      <xdr:col>19</xdr:col>
      <xdr:colOff>476250</xdr:colOff>
      <xdr:row>29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381000</xdr:colOff>
      <xdr:row>1</xdr:row>
      <xdr:rowOff>66675</xdr:rowOff>
    </xdr:from>
    <xdr:to>
      <xdr:col>25</xdr:col>
      <xdr:colOff>542925</xdr:colOff>
      <xdr:row>25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276225</xdr:colOff>
      <xdr:row>0</xdr:row>
      <xdr:rowOff>66675</xdr:rowOff>
    </xdr:from>
    <xdr:to>
      <xdr:col>27</xdr:col>
      <xdr:colOff>285750</xdr:colOff>
      <xdr:row>39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0.3242</cdr:x>
      <cdr:y>0.05241</cdr:y>
    </cdr:from>
    <cdr:to>
      <cdr:x>0.82496</cdr:x>
      <cdr:y>0.18239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28806" y="238127"/>
          <a:ext cx="3133718" cy="590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    Spectral Efficiency over the years</a:t>
          </a:r>
        </a:p>
        <a:p xmlns:a="http://schemas.openxmlformats.org/drawingml/2006/main"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(X-12 data, vertical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bars are the approximate range of </a:t>
          </a:r>
          <a:r>
            <a:rPr lang="el-GR" sz="10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0.03957</cdr:x>
      <cdr:y>0.42138</cdr:y>
    </cdr:from>
    <cdr:to>
      <cdr:x>0.14916</cdr:x>
      <cdr:y>0.59958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7650" y="1914524"/>
          <a:ext cx="685800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0.42922</cdr:x>
      <cdr:y>0.93081</cdr:y>
    </cdr:from>
    <cdr:to>
      <cdr:x>0.65601</cdr:x>
      <cdr:y>0.9979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86050" y="4229082"/>
          <a:ext cx="1419215" cy="304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Launch</a:t>
          </a:r>
          <a:r>
            <a:rPr lang="en-US" sz="1100" baseline="0"/>
            <a:t> year</a:t>
          </a:r>
          <a:endParaRPr lang="en-US" sz="1100"/>
        </a:p>
      </cdr:txBody>
    </cdr:sp>
  </cdr:relSizeAnchor>
  <cdr:relSizeAnchor xmlns:cdr="http://schemas.openxmlformats.org/drawingml/2006/chartDrawing">
    <cdr:from>
      <cdr:x>0.3242</cdr:x>
      <cdr:y>0.05241</cdr:y>
    </cdr:from>
    <cdr:to>
      <cdr:x>0.82496</cdr:x>
      <cdr:y>0.18239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28806" y="238127"/>
          <a:ext cx="3133718" cy="590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    Spectral Efficiency over the years</a:t>
          </a:r>
        </a:p>
        <a:p xmlns:a="http://schemas.openxmlformats.org/drawingml/2006/main"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(X-12 data, vertical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bars are the approximate range of </a:t>
          </a:r>
          <a:r>
            <a:rPr lang="el-GR" sz="10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0.03957</cdr:x>
      <cdr:y>0.42138</cdr:y>
    </cdr:from>
    <cdr:to>
      <cdr:x>0.14916</cdr:x>
      <cdr:y>0.59958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247650" y="1914524"/>
          <a:ext cx="685800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0.42922</cdr:x>
      <cdr:y>0.93081</cdr:y>
    </cdr:from>
    <cdr:to>
      <cdr:x>0.65601</cdr:x>
      <cdr:y>0.9979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2686050" y="4229082"/>
          <a:ext cx="1419215" cy="304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Launch</a:t>
          </a:r>
          <a:r>
            <a:rPr lang="en-US" sz="1100" baseline="0"/>
            <a:t> year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0.47488</cdr:x>
      <cdr:y>0.93291</cdr:y>
    </cdr:from>
    <cdr:to>
      <cdr:x>0.70167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71777" y="4238606"/>
          <a:ext cx="1419234" cy="304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Launch</a:t>
          </a:r>
          <a:r>
            <a:rPr lang="en-US" sz="1400" baseline="0"/>
            <a:t> year</a:t>
          </a:r>
          <a:endParaRPr lang="en-US" sz="1400"/>
        </a:p>
      </cdr:txBody>
    </cdr:sp>
  </cdr:relSizeAnchor>
  <cdr:relSizeAnchor xmlns:cdr="http://schemas.openxmlformats.org/drawingml/2006/chartDrawing">
    <cdr:from>
      <cdr:x>0.14764</cdr:x>
      <cdr:y>0.03983</cdr:y>
    </cdr:from>
    <cdr:to>
      <cdr:x>0.89954</cdr:x>
      <cdr:y>0.18239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923925" y="180975"/>
          <a:ext cx="4705350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Spectral Efficiency over the years</a:t>
          </a:r>
        </a:p>
        <a:p xmlns:a="http://schemas.openxmlformats.org/drawingml/2006/main"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(X-12 data,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vertical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bars are the approximate range of </a:t>
          </a:r>
          <a:r>
            <a:rPr lang="el-GR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0.00456</cdr:x>
      <cdr:y>0.26205</cdr:y>
    </cdr:from>
    <cdr:to>
      <cdr:x>0.11415</cdr:x>
      <cdr:y>0.44025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28551" y="1190608"/>
          <a:ext cx="685806" cy="809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2800" i="1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endParaRPr lang="en-US" sz="28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0.48392</cdr:x>
      <cdr:y>0.91363</cdr:y>
    </cdr:from>
    <cdr:to>
      <cdr:x>0.71071</cdr:x>
      <cdr:y>0.98072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09548" y="6770408"/>
          <a:ext cx="2628933" cy="497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1"/>
            <a:t>Launch</a:t>
          </a:r>
          <a:r>
            <a:rPr lang="en-US" sz="2400" b="1" baseline="0"/>
            <a:t> year</a:t>
          </a:r>
          <a:endParaRPr lang="en-US" sz="2400" b="1"/>
        </a:p>
      </cdr:txBody>
    </cdr:sp>
  </cdr:relSizeAnchor>
  <cdr:relSizeAnchor xmlns:cdr="http://schemas.openxmlformats.org/drawingml/2006/chartDrawing">
    <cdr:from>
      <cdr:x>0.14764</cdr:x>
      <cdr:y>0.04884</cdr:y>
    </cdr:from>
    <cdr:to>
      <cdr:x>0.89954</cdr:x>
      <cdr:y>0.18239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711432" y="361950"/>
          <a:ext cx="8715968" cy="989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200" b="1">
              <a:latin typeface="Times New Roman" panose="02020603050405020304" pitchFamily="18" charset="0"/>
              <a:cs typeface="Times New Roman" panose="02020603050405020304" pitchFamily="18" charset="0"/>
            </a:rPr>
            <a:t>Spectral Efficiency </a:t>
          </a:r>
          <a:r>
            <a:rPr lang="en-US" sz="2200">
              <a:latin typeface="Times New Roman" panose="02020603050405020304" pitchFamily="18" charset="0"/>
              <a:cs typeface="Times New Roman" panose="02020603050405020304" pitchFamily="18" charset="0"/>
            </a:rPr>
            <a:t>over the years</a:t>
          </a:r>
        </a:p>
        <a:p xmlns:a="http://schemas.openxmlformats.org/drawingml/2006/main"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X-12 data </a:t>
          </a:r>
          <a:r>
            <a:rPr 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(vertical</a:t>
          </a:r>
          <a:r>
            <a:rPr lang="en-US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bars are the approximate range of </a:t>
          </a:r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r>
            <a:rPr lang="en-US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0.05012</cdr:x>
      <cdr:y>0.3946</cdr:y>
    </cdr:from>
    <cdr:to>
      <cdr:x>0.10675</cdr:x>
      <cdr:y>0.4801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581025" y="2924175"/>
          <a:ext cx="656468" cy="633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4000" b="1" i="1">
              <a:latin typeface="Times New Roman" panose="02020603050405020304" pitchFamily="18" charset="0"/>
              <a:cs typeface="Times New Roman" panose="02020603050405020304" pitchFamily="18" charset="0"/>
            </a:rPr>
            <a:t>η</a:t>
          </a:r>
          <a:endParaRPr lang="en-US" sz="4000" b="1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Spectral_efficiency" TargetMode="External"/><Relationship Id="rId18" Type="http://schemas.openxmlformats.org/officeDocument/2006/relationships/hyperlink" Target="https://en.wikipedia.org/wiki/2.75G" TargetMode="External"/><Relationship Id="rId26" Type="http://schemas.openxmlformats.org/officeDocument/2006/relationships/hyperlink" Target="https://en.wikipedia.org/wiki/3G" TargetMode="External"/><Relationship Id="rId39" Type="http://schemas.openxmlformats.org/officeDocument/2006/relationships/hyperlink" Target="https://en.wikipedia.org/wiki/LTE_Advanced" TargetMode="External"/><Relationship Id="rId21" Type="http://schemas.openxmlformats.org/officeDocument/2006/relationships/hyperlink" Target="https://en.wikipedia.org/wiki/Spectral_efficiency" TargetMode="External"/><Relationship Id="rId34" Type="http://schemas.openxmlformats.org/officeDocument/2006/relationships/hyperlink" Target="https://en.wikipedia.org/wiki/Spectral_efficiency" TargetMode="External"/><Relationship Id="rId42" Type="http://schemas.openxmlformats.org/officeDocument/2006/relationships/hyperlink" Target="https://en.wikipedia.org/wiki/Wi-Fi" TargetMode="External"/><Relationship Id="rId47" Type="http://schemas.openxmlformats.org/officeDocument/2006/relationships/hyperlink" Target="https://en.wikipedia.org/wiki/Wi-Fi" TargetMode="External"/><Relationship Id="rId50" Type="http://schemas.openxmlformats.org/officeDocument/2006/relationships/hyperlink" Target="https://en.wikipedia.org/wiki/WiGig" TargetMode="External"/><Relationship Id="rId55" Type="http://schemas.openxmlformats.org/officeDocument/2006/relationships/hyperlink" Target="https://en.wikipedia.org/wiki/Digital_audio_broadcasting" TargetMode="External"/><Relationship Id="rId63" Type="http://schemas.openxmlformats.org/officeDocument/2006/relationships/hyperlink" Target="https://en.wikipedia.org/wiki/Digital_TV" TargetMode="External"/><Relationship Id="rId68" Type="http://schemas.openxmlformats.org/officeDocument/2006/relationships/hyperlink" Target="https://en.wikipedia.org/wiki/Telephone_modem" TargetMode="External"/><Relationship Id="rId7" Type="http://schemas.openxmlformats.org/officeDocument/2006/relationships/hyperlink" Target="https://en.wikipedia.org/wiki/Advanced_Mobile_Phone_System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s://en.wikipedia.org/wiki/Bandwidth_(signal_processing)" TargetMode="External"/><Relationship Id="rId16" Type="http://schemas.openxmlformats.org/officeDocument/2006/relationships/hyperlink" Target="https://en.wikipedia.org/wiki/Spectral_efficiency" TargetMode="External"/><Relationship Id="rId29" Type="http://schemas.openxmlformats.org/officeDocument/2006/relationships/hyperlink" Target="https://en.wikipedia.org/wiki/CDMA2000" TargetMode="External"/><Relationship Id="rId1" Type="http://schemas.openxmlformats.org/officeDocument/2006/relationships/hyperlink" Target="https://en.wikipedia.org/wiki/Net_bitrate" TargetMode="External"/><Relationship Id="rId6" Type="http://schemas.openxmlformats.org/officeDocument/2006/relationships/hyperlink" Target="https://en.wikipedia.org/wiki/1G" TargetMode="External"/><Relationship Id="rId11" Type="http://schemas.openxmlformats.org/officeDocument/2006/relationships/hyperlink" Target="https://en.wikipedia.org/wiki/GSM" TargetMode="External"/><Relationship Id="rId24" Type="http://schemas.openxmlformats.org/officeDocument/2006/relationships/hyperlink" Target="https://en.wikipedia.org/wiki/3G" TargetMode="External"/><Relationship Id="rId32" Type="http://schemas.openxmlformats.org/officeDocument/2006/relationships/hyperlink" Target="https://en.wikipedia.org/wiki/HSDPA" TargetMode="External"/><Relationship Id="rId37" Type="http://schemas.openxmlformats.org/officeDocument/2006/relationships/hyperlink" Target="https://en.wikipedia.org/wiki/Spectral_efficiency" TargetMode="External"/><Relationship Id="rId40" Type="http://schemas.openxmlformats.org/officeDocument/2006/relationships/hyperlink" Target="https://en.wikipedia.org/wiki/Spectral_efficiency" TargetMode="External"/><Relationship Id="rId45" Type="http://schemas.openxmlformats.org/officeDocument/2006/relationships/hyperlink" Target="https://en.wikipedia.org/wiki/IEEE_802.11n" TargetMode="External"/><Relationship Id="rId53" Type="http://schemas.openxmlformats.org/officeDocument/2006/relationships/hyperlink" Target="https://en.wikipedia.org/wiki/European_Telecommunications_Standards_Institute" TargetMode="External"/><Relationship Id="rId58" Type="http://schemas.openxmlformats.org/officeDocument/2006/relationships/hyperlink" Target="https://en.wikipedia.org/wiki/DVB-T" TargetMode="External"/><Relationship Id="rId66" Type="http://schemas.openxmlformats.org/officeDocument/2006/relationships/hyperlink" Target="https://en.wikipedia.org/wiki/Digital_subscriber_line" TargetMode="External"/><Relationship Id="rId5" Type="http://schemas.openxmlformats.org/officeDocument/2006/relationships/hyperlink" Target="https://en.wikipedia.org/wiki/Nordic_Mobile_Telephone" TargetMode="External"/><Relationship Id="rId15" Type="http://schemas.openxmlformats.org/officeDocument/2006/relationships/hyperlink" Target="https://en.wikipedia.org/wiki/D-AMPS" TargetMode="External"/><Relationship Id="rId23" Type="http://schemas.openxmlformats.org/officeDocument/2006/relationships/hyperlink" Target="https://en.wikipedia.org/wiki/Spectral_efficiency" TargetMode="External"/><Relationship Id="rId28" Type="http://schemas.openxmlformats.org/officeDocument/2006/relationships/hyperlink" Target="https://en.wikipedia.org/wiki/3G" TargetMode="External"/><Relationship Id="rId36" Type="http://schemas.openxmlformats.org/officeDocument/2006/relationships/hyperlink" Target="https://en.wikipedia.org/wiki/Long_Term_Evolution" TargetMode="External"/><Relationship Id="rId49" Type="http://schemas.openxmlformats.org/officeDocument/2006/relationships/hyperlink" Target="https://en.wikipedia.org/wiki/Guard_interval" TargetMode="External"/><Relationship Id="rId57" Type="http://schemas.openxmlformats.org/officeDocument/2006/relationships/hyperlink" Target="https://en.wikipedia.org/wiki/Digital_TV" TargetMode="External"/><Relationship Id="rId61" Type="http://schemas.openxmlformats.org/officeDocument/2006/relationships/hyperlink" Target="https://en.wikipedia.org/wiki/DVB-H" TargetMode="External"/><Relationship Id="rId10" Type="http://schemas.openxmlformats.org/officeDocument/2006/relationships/hyperlink" Target="https://en.wikipedia.org/wiki/2G" TargetMode="External"/><Relationship Id="rId19" Type="http://schemas.openxmlformats.org/officeDocument/2006/relationships/hyperlink" Target="https://en.wikipedia.org/wiki/CDMA2000" TargetMode="External"/><Relationship Id="rId31" Type="http://schemas.openxmlformats.org/officeDocument/2006/relationships/hyperlink" Target="https://en.wikipedia.org/wiki/IEEE_802.16d" TargetMode="External"/><Relationship Id="rId44" Type="http://schemas.openxmlformats.org/officeDocument/2006/relationships/hyperlink" Target="https://en.wikipedia.org/wiki/Wi-Fi" TargetMode="External"/><Relationship Id="rId52" Type="http://schemas.openxmlformats.org/officeDocument/2006/relationships/hyperlink" Target="https://en.wikipedia.org/wiki/TETRA" TargetMode="External"/><Relationship Id="rId60" Type="http://schemas.openxmlformats.org/officeDocument/2006/relationships/hyperlink" Target="https://en.wikipedia.org/wiki/Digital_TV" TargetMode="External"/><Relationship Id="rId65" Type="http://schemas.openxmlformats.org/officeDocument/2006/relationships/hyperlink" Target="https://en.wikipedia.org/wiki/ADSL2" TargetMode="External"/><Relationship Id="rId4" Type="http://schemas.openxmlformats.org/officeDocument/2006/relationships/hyperlink" Target="https://en.wikipedia.org/wiki/1G" TargetMode="External"/><Relationship Id="rId9" Type="http://schemas.openxmlformats.org/officeDocument/2006/relationships/hyperlink" Target="https://en.wikipedia.org/wiki/Spectral_efficiency" TargetMode="External"/><Relationship Id="rId14" Type="http://schemas.openxmlformats.org/officeDocument/2006/relationships/hyperlink" Target="https://en.wikipedia.org/wiki/2G" TargetMode="External"/><Relationship Id="rId22" Type="http://schemas.openxmlformats.org/officeDocument/2006/relationships/hyperlink" Target="https://en.wikipedia.org/wiki/2.75G" TargetMode="External"/><Relationship Id="rId27" Type="http://schemas.openxmlformats.org/officeDocument/2006/relationships/hyperlink" Target="https://en.wikipedia.org/wiki/CDMA2000" TargetMode="External"/><Relationship Id="rId30" Type="http://schemas.openxmlformats.org/officeDocument/2006/relationships/hyperlink" Target="https://en.wikipedia.org/wiki/WiMAX" TargetMode="External"/><Relationship Id="rId35" Type="http://schemas.openxmlformats.org/officeDocument/2006/relationships/hyperlink" Target="https://en.wikipedia.org/wiki/4G" TargetMode="External"/><Relationship Id="rId43" Type="http://schemas.openxmlformats.org/officeDocument/2006/relationships/hyperlink" Target="https://en.wikipedia.org/wiki/IEEE_802.11" TargetMode="External"/><Relationship Id="rId48" Type="http://schemas.openxmlformats.org/officeDocument/2006/relationships/hyperlink" Target="https://en.wikipedia.org/wiki/IEEE_802.11ac" TargetMode="External"/><Relationship Id="rId56" Type="http://schemas.openxmlformats.org/officeDocument/2006/relationships/hyperlink" Target="https://en.wikipedia.org/wiki/Digital_radio" TargetMode="External"/><Relationship Id="rId64" Type="http://schemas.openxmlformats.org/officeDocument/2006/relationships/hyperlink" Target="https://en.wikipedia.org/wiki/Digital_subscriber_line" TargetMode="External"/><Relationship Id="rId69" Type="http://schemas.openxmlformats.org/officeDocument/2006/relationships/hyperlink" Target="https://en.wikipedia.org/wiki/V.92" TargetMode="External"/><Relationship Id="rId8" Type="http://schemas.openxmlformats.org/officeDocument/2006/relationships/hyperlink" Target="https://en.wikipedia.org/wiki/Spectral_efficiency" TargetMode="External"/><Relationship Id="rId51" Type="http://schemas.openxmlformats.org/officeDocument/2006/relationships/hyperlink" Target="https://en.wikipedia.org/wiki/IEEE_802.11ad" TargetMode="External"/><Relationship Id="rId72" Type="http://schemas.openxmlformats.org/officeDocument/2006/relationships/comments" Target="../comments1.xml"/><Relationship Id="rId3" Type="http://schemas.openxmlformats.org/officeDocument/2006/relationships/hyperlink" Target="https://en.wikipedia.org/wiki/Frequency_reuse_factor" TargetMode="External"/><Relationship Id="rId12" Type="http://schemas.openxmlformats.org/officeDocument/2006/relationships/hyperlink" Target="https://en.wikipedia.org/wiki/Spectral_efficiency" TargetMode="External"/><Relationship Id="rId17" Type="http://schemas.openxmlformats.org/officeDocument/2006/relationships/hyperlink" Target="https://en.wikipedia.org/wiki/Spectral_efficiency" TargetMode="External"/><Relationship Id="rId25" Type="http://schemas.openxmlformats.org/officeDocument/2006/relationships/hyperlink" Target="https://en.wikipedia.org/wiki/WCDMA" TargetMode="External"/><Relationship Id="rId33" Type="http://schemas.openxmlformats.org/officeDocument/2006/relationships/hyperlink" Target="https://en.wikipedia.org/wiki/4G" TargetMode="External"/><Relationship Id="rId38" Type="http://schemas.openxmlformats.org/officeDocument/2006/relationships/hyperlink" Target="https://en.wikipedia.org/wiki/4G" TargetMode="External"/><Relationship Id="rId46" Type="http://schemas.openxmlformats.org/officeDocument/2006/relationships/hyperlink" Target="https://en.wikipedia.org/wiki/Guard_interval" TargetMode="External"/><Relationship Id="rId59" Type="http://schemas.openxmlformats.org/officeDocument/2006/relationships/hyperlink" Target="https://en.wikipedia.org/wiki/Digital_TV" TargetMode="External"/><Relationship Id="rId67" Type="http://schemas.openxmlformats.org/officeDocument/2006/relationships/hyperlink" Target="https://en.wikipedia.org/wiki/ADSL2%2B" TargetMode="External"/><Relationship Id="rId20" Type="http://schemas.openxmlformats.org/officeDocument/2006/relationships/hyperlink" Target="https://en.wikipedia.org/wiki/2.75G" TargetMode="External"/><Relationship Id="rId41" Type="http://schemas.openxmlformats.org/officeDocument/2006/relationships/hyperlink" Target="https://en.wikipedia.org/wiki/Spectral_efficiency" TargetMode="External"/><Relationship Id="rId54" Type="http://schemas.openxmlformats.org/officeDocument/2006/relationships/hyperlink" Target="https://en.wikipedia.org/wiki/Digital_radio" TargetMode="External"/><Relationship Id="rId62" Type="http://schemas.openxmlformats.org/officeDocument/2006/relationships/hyperlink" Target="https://en.wikipedia.org/wiki/Digital_TV" TargetMode="External"/><Relationship Id="rId7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Spectral_efficiency" TargetMode="External"/><Relationship Id="rId18" Type="http://schemas.openxmlformats.org/officeDocument/2006/relationships/hyperlink" Target="https://en.wikipedia.org/wiki/2.75G" TargetMode="External"/><Relationship Id="rId26" Type="http://schemas.openxmlformats.org/officeDocument/2006/relationships/hyperlink" Target="https://en.wikipedia.org/wiki/3G" TargetMode="External"/><Relationship Id="rId39" Type="http://schemas.openxmlformats.org/officeDocument/2006/relationships/hyperlink" Target="https://en.wikipedia.org/wiki/LTE_Advanced" TargetMode="External"/><Relationship Id="rId21" Type="http://schemas.openxmlformats.org/officeDocument/2006/relationships/hyperlink" Target="https://en.wikipedia.org/wiki/Spectral_efficiency" TargetMode="External"/><Relationship Id="rId34" Type="http://schemas.openxmlformats.org/officeDocument/2006/relationships/hyperlink" Target="https://en.wikipedia.org/wiki/Spectral_efficiency" TargetMode="External"/><Relationship Id="rId42" Type="http://schemas.openxmlformats.org/officeDocument/2006/relationships/hyperlink" Target="https://en.wikipedia.org/wiki/Wi-Fi" TargetMode="External"/><Relationship Id="rId47" Type="http://schemas.openxmlformats.org/officeDocument/2006/relationships/hyperlink" Target="https://en.wikipedia.org/wiki/Wi-Fi" TargetMode="External"/><Relationship Id="rId50" Type="http://schemas.openxmlformats.org/officeDocument/2006/relationships/hyperlink" Target="https://en.wikipedia.org/wiki/WiGig" TargetMode="External"/><Relationship Id="rId55" Type="http://schemas.openxmlformats.org/officeDocument/2006/relationships/hyperlink" Target="https://en.wikipedia.org/wiki/Digital_audio_broadcasting" TargetMode="External"/><Relationship Id="rId63" Type="http://schemas.openxmlformats.org/officeDocument/2006/relationships/hyperlink" Target="https://en.wikipedia.org/wiki/Digital_TV" TargetMode="External"/><Relationship Id="rId68" Type="http://schemas.openxmlformats.org/officeDocument/2006/relationships/hyperlink" Target="https://en.wikipedia.org/wiki/Telephone_modem" TargetMode="External"/><Relationship Id="rId7" Type="http://schemas.openxmlformats.org/officeDocument/2006/relationships/hyperlink" Target="https://en.wikipedia.org/wiki/Advanced_Mobile_Phone_System" TargetMode="External"/><Relationship Id="rId2" Type="http://schemas.openxmlformats.org/officeDocument/2006/relationships/hyperlink" Target="https://en.wikipedia.org/wiki/Bandwidth_(signal_processing)" TargetMode="External"/><Relationship Id="rId16" Type="http://schemas.openxmlformats.org/officeDocument/2006/relationships/hyperlink" Target="https://en.wikipedia.org/wiki/Spectral_efficiency" TargetMode="External"/><Relationship Id="rId29" Type="http://schemas.openxmlformats.org/officeDocument/2006/relationships/hyperlink" Target="https://en.wikipedia.org/wiki/CDMA2000" TargetMode="External"/><Relationship Id="rId1" Type="http://schemas.openxmlformats.org/officeDocument/2006/relationships/hyperlink" Target="https://en.wikipedia.org/wiki/Net_bitrate" TargetMode="External"/><Relationship Id="rId6" Type="http://schemas.openxmlformats.org/officeDocument/2006/relationships/hyperlink" Target="https://en.wikipedia.org/wiki/1G" TargetMode="External"/><Relationship Id="rId11" Type="http://schemas.openxmlformats.org/officeDocument/2006/relationships/hyperlink" Target="https://en.wikipedia.org/wiki/GSM" TargetMode="External"/><Relationship Id="rId24" Type="http://schemas.openxmlformats.org/officeDocument/2006/relationships/hyperlink" Target="https://en.wikipedia.org/wiki/3G" TargetMode="External"/><Relationship Id="rId32" Type="http://schemas.openxmlformats.org/officeDocument/2006/relationships/hyperlink" Target="https://en.wikipedia.org/wiki/HSDPA" TargetMode="External"/><Relationship Id="rId37" Type="http://schemas.openxmlformats.org/officeDocument/2006/relationships/hyperlink" Target="https://en.wikipedia.org/wiki/Spectral_efficiency" TargetMode="External"/><Relationship Id="rId40" Type="http://schemas.openxmlformats.org/officeDocument/2006/relationships/hyperlink" Target="https://en.wikipedia.org/wiki/Spectral_efficiency" TargetMode="External"/><Relationship Id="rId45" Type="http://schemas.openxmlformats.org/officeDocument/2006/relationships/hyperlink" Target="https://en.wikipedia.org/wiki/IEEE_802.11n" TargetMode="External"/><Relationship Id="rId53" Type="http://schemas.openxmlformats.org/officeDocument/2006/relationships/hyperlink" Target="https://en.wikipedia.org/wiki/European_Telecommunications_Standards_Institute" TargetMode="External"/><Relationship Id="rId58" Type="http://schemas.openxmlformats.org/officeDocument/2006/relationships/hyperlink" Target="https://en.wikipedia.org/wiki/DVB-T" TargetMode="External"/><Relationship Id="rId66" Type="http://schemas.openxmlformats.org/officeDocument/2006/relationships/hyperlink" Target="https://en.wikipedia.org/wiki/Digital_subscriber_line" TargetMode="External"/><Relationship Id="rId5" Type="http://schemas.openxmlformats.org/officeDocument/2006/relationships/hyperlink" Target="https://en.wikipedia.org/wiki/Nordic_Mobile_Telephone" TargetMode="External"/><Relationship Id="rId15" Type="http://schemas.openxmlformats.org/officeDocument/2006/relationships/hyperlink" Target="https://en.wikipedia.org/wiki/D-AMPS" TargetMode="External"/><Relationship Id="rId23" Type="http://schemas.openxmlformats.org/officeDocument/2006/relationships/hyperlink" Target="https://en.wikipedia.org/wiki/Spectral_efficiency" TargetMode="External"/><Relationship Id="rId28" Type="http://schemas.openxmlformats.org/officeDocument/2006/relationships/hyperlink" Target="https://en.wikipedia.org/wiki/3G" TargetMode="External"/><Relationship Id="rId36" Type="http://schemas.openxmlformats.org/officeDocument/2006/relationships/hyperlink" Target="https://en.wikipedia.org/wiki/Long_Term_Evolution" TargetMode="External"/><Relationship Id="rId49" Type="http://schemas.openxmlformats.org/officeDocument/2006/relationships/hyperlink" Target="https://en.wikipedia.org/wiki/Guard_interval" TargetMode="External"/><Relationship Id="rId57" Type="http://schemas.openxmlformats.org/officeDocument/2006/relationships/hyperlink" Target="https://en.wikipedia.org/wiki/Digital_TV" TargetMode="External"/><Relationship Id="rId61" Type="http://schemas.openxmlformats.org/officeDocument/2006/relationships/hyperlink" Target="https://en.wikipedia.org/wiki/DVB-H" TargetMode="External"/><Relationship Id="rId10" Type="http://schemas.openxmlformats.org/officeDocument/2006/relationships/hyperlink" Target="https://en.wikipedia.org/wiki/2G" TargetMode="External"/><Relationship Id="rId19" Type="http://schemas.openxmlformats.org/officeDocument/2006/relationships/hyperlink" Target="https://en.wikipedia.org/wiki/CDMA2000" TargetMode="External"/><Relationship Id="rId31" Type="http://schemas.openxmlformats.org/officeDocument/2006/relationships/hyperlink" Target="https://en.wikipedia.org/wiki/IEEE_802.16d" TargetMode="External"/><Relationship Id="rId44" Type="http://schemas.openxmlformats.org/officeDocument/2006/relationships/hyperlink" Target="https://en.wikipedia.org/wiki/Wi-Fi" TargetMode="External"/><Relationship Id="rId52" Type="http://schemas.openxmlformats.org/officeDocument/2006/relationships/hyperlink" Target="https://en.wikipedia.org/wiki/TETRA" TargetMode="External"/><Relationship Id="rId60" Type="http://schemas.openxmlformats.org/officeDocument/2006/relationships/hyperlink" Target="https://en.wikipedia.org/wiki/Digital_TV" TargetMode="External"/><Relationship Id="rId65" Type="http://schemas.openxmlformats.org/officeDocument/2006/relationships/hyperlink" Target="https://en.wikipedia.org/wiki/ADSL2" TargetMode="External"/><Relationship Id="rId4" Type="http://schemas.openxmlformats.org/officeDocument/2006/relationships/hyperlink" Target="https://en.wikipedia.org/wiki/1G" TargetMode="External"/><Relationship Id="rId9" Type="http://schemas.openxmlformats.org/officeDocument/2006/relationships/hyperlink" Target="https://en.wikipedia.org/wiki/Spectral_efficiency" TargetMode="External"/><Relationship Id="rId14" Type="http://schemas.openxmlformats.org/officeDocument/2006/relationships/hyperlink" Target="https://en.wikipedia.org/wiki/2G" TargetMode="External"/><Relationship Id="rId22" Type="http://schemas.openxmlformats.org/officeDocument/2006/relationships/hyperlink" Target="https://en.wikipedia.org/wiki/2.75G" TargetMode="External"/><Relationship Id="rId27" Type="http://schemas.openxmlformats.org/officeDocument/2006/relationships/hyperlink" Target="https://en.wikipedia.org/wiki/CDMA2000" TargetMode="External"/><Relationship Id="rId30" Type="http://schemas.openxmlformats.org/officeDocument/2006/relationships/hyperlink" Target="https://en.wikipedia.org/wiki/WiMAX" TargetMode="External"/><Relationship Id="rId35" Type="http://schemas.openxmlformats.org/officeDocument/2006/relationships/hyperlink" Target="https://en.wikipedia.org/wiki/4G" TargetMode="External"/><Relationship Id="rId43" Type="http://schemas.openxmlformats.org/officeDocument/2006/relationships/hyperlink" Target="https://en.wikipedia.org/wiki/IEEE_802.11" TargetMode="External"/><Relationship Id="rId48" Type="http://schemas.openxmlformats.org/officeDocument/2006/relationships/hyperlink" Target="https://en.wikipedia.org/wiki/IEEE_802.11ac" TargetMode="External"/><Relationship Id="rId56" Type="http://schemas.openxmlformats.org/officeDocument/2006/relationships/hyperlink" Target="https://en.wikipedia.org/wiki/Digital_radio" TargetMode="External"/><Relationship Id="rId64" Type="http://schemas.openxmlformats.org/officeDocument/2006/relationships/hyperlink" Target="https://en.wikipedia.org/wiki/Digital_subscriber_line" TargetMode="External"/><Relationship Id="rId69" Type="http://schemas.openxmlformats.org/officeDocument/2006/relationships/hyperlink" Target="https://en.wikipedia.org/wiki/V.92" TargetMode="External"/><Relationship Id="rId8" Type="http://schemas.openxmlformats.org/officeDocument/2006/relationships/hyperlink" Target="https://en.wikipedia.org/wiki/Spectral_efficiency" TargetMode="External"/><Relationship Id="rId51" Type="http://schemas.openxmlformats.org/officeDocument/2006/relationships/hyperlink" Target="https://en.wikipedia.org/wiki/IEEE_802.11ad" TargetMode="External"/><Relationship Id="rId3" Type="http://schemas.openxmlformats.org/officeDocument/2006/relationships/hyperlink" Target="https://en.wikipedia.org/wiki/Frequency_reuse_factor" TargetMode="External"/><Relationship Id="rId12" Type="http://schemas.openxmlformats.org/officeDocument/2006/relationships/hyperlink" Target="https://en.wikipedia.org/wiki/Spectral_efficiency" TargetMode="External"/><Relationship Id="rId17" Type="http://schemas.openxmlformats.org/officeDocument/2006/relationships/hyperlink" Target="https://en.wikipedia.org/wiki/Spectral_efficiency" TargetMode="External"/><Relationship Id="rId25" Type="http://schemas.openxmlformats.org/officeDocument/2006/relationships/hyperlink" Target="https://en.wikipedia.org/wiki/WCDMA" TargetMode="External"/><Relationship Id="rId33" Type="http://schemas.openxmlformats.org/officeDocument/2006/relationships/hyperlink" Target="https://en.wikipedia.org/wiki/4G" TargetMode="External"/><Relationship Id="rId38" Type="http://schemas.openxmlformats.org/officeDocument/2006/relationships/hyperlink" Target="https://en.wikipedia.org/wiki/4G" TargetMode="External"/><Relationship Id="rId46" Type="http://schemas.openxmlformats.org/officeDocument/2006/relationships/hyperlink" Target="https://en.wikipedia.org/wiki/Guard_interval" TargetMode="External"/><Relationship Id="rId59" Type="http://schemas.openxmlformats.org/officeDocument/2006/relationships/hyperlink" Target="https://en.wikipedia.org/wiki/Digital_TV" TargetMode="External"/><Relationship Id="rId67" Type="http://schemas.openxmlformats.org/officeDocument/2006/relationships/hyperlink" Target="https://en.wikipedia.org/wiki/ADSL2%2B" TargetMode="External"/><Relationship Id="rId20" Type="http://schemas.openxmlformats.org/officeDocument/2006/relationships/hyperlink" Target="https://en.wikipedia.org/wiki/2.75G" TargetMode="External"/><Relationship Id="rId41" Type="http://schemas.openxmlformats.org/officeDocument/2006/relationships/hyperlink" Target="https://en.wikipedia.org/wiki/Spectral_efficiency" TargetMode="External"/><Relationship Id="rId54" Type="http://schemas.openxmlformats.org/officeDocument/2006/relationships/hyperlink" Target="https://en.wikipedia.org/wiki/Digital_radio" TargetMode="External"/><Relationship Id="rId62" Type="http://schemas.openxmlformats.org/officeDocument/2006/relationships/hyperlink" Target="https://en.wikipedia.org/wiki/Digital_TV" TargetMode="External"/><Relationship Id="rId7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workbookViewId="0">
      <pane xSplit="2310" ySplit="4200" topLeftCell="C61" activePane="bottomRight"/>
      <selection pane="topRight" activeCell="C1" sqref="C1"/>
      <selection pane="bottomLeft" activeCell="A7" sqref="A7"/>
      <selection pane="bottomRight" activeCell="D63" sqref="D63"/>
    </sheetView>
  </sheetViews>
  <sheetFormatPr defaultRowHeight="15" x14ac:dyDescent="0.25"/>
  <cols>
    <col min="9" max="9" width="11.5703125" bestFit="1" customWidth="1"/>
  </cols>
  <sheetData>
    <row r="1" spans="1:9" x14ac:dyDescent="0.25">
      <c r="A1" t="s">
        <v>120</v>
      </c>
    </row>
    <row r="2" spans="1:9" x14ac:dyDescent="0.25">
      <c r="A2" t="s">
        <v>121</v>
      </c>
    </row>
    <row r="3" spans="1:9" ht="1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</row>
    <row r="4" spans="1:9" ht="60" x14ac:dyDescent="0.25">
      <c r="A4" s="46" t="s">
        <v>1</v>
      </c>
      <c r="B4" s="46" t="s">
        <v>2</v>
      </c>
      <c r="C4" s="1" t="s">
        <v>101</v>
      </c>
      <c r="D4" s="2" t="s">
        <v>4</v>
      </c>
      <c r="E4" s="2" t="s">
        <v>8</v>
      </c>
      <c r="F4" s="46" t="s">
        <v>10</v>
      </c>
      <c r="G4" s="46"/>
      <c r="H4" s="47" t="s">
        <v>12</v>
      </c>
      <c r="I4" s="1" t="s">
        <v>13</v>
      </c>
    </row>
    <row r="5" spans="1:9" ht="30" x14ac:dyDescent="0.25">
      <c r="A5" s="46"/>
      <c r="B5" s="46"/>
      <c r="C5" s="1" t="s">
        <v>3</v>
      </c>
      <c r="D5" s="1" t="s">
        <v>5</v>
      </c>
      <c r="E5" s="1" t="s">
        <v>5</v>
      </c>
      <c r="F5" s="46" t="s">
        <v>11</v>
      </c>
      <c r="G5" s="46"/>
      <c r="H5" s="47"/>
      <c r="I5" s="1" t="s">
        <v>14</v>
      </c>
    </row>
    <row r="6" spans="1:9" ht="45" x14ac:dyDescent="0.25">
      <c r="A6" s="46"/>
      <c r="B6" s="46"/>
      <c r="C6" s="1"/>
      <c r="D6" s="1" t="s">
        <v>6</v>
      </c>
      <c r="E6" s="1" t="s">
        <v>9</v>
      </c>
      <c r="F6" s="46"/>
      <c r="G6" s="46"/>
      <c r="H6" s="47"/>
      <c r="I6" s="1"/>
    </row>
    <row r="7" spans="1:9" x14ac:dyDescent="0.25">
      <c r="A7" s="46"/>
      <c r="B7" s="46"/>
      <c r="C7" s="1"/>
      <c r="D7" s="1" t="s">
        <v>7</v>
      </c>
      <c r="E7" s="1"/>
      <c r="F7" s="1" t="s">
        <v>15</v>
      </c>
      <c r="G7" s="1" t="s">
        <v>16</v>
      </c>
      <c r="H7" s="47"/>
      <c r="I7" s="1"/>
    </row>
    <row r="8" spans="1:9" x14ac:dyDescent="0.25">
      <c r="A8" s="12"/>
      <c r="B8" s="12"/>
      <c r="C8" s="12"/>
      <c r="D8" s="12"/>
      <c r="E8" s="12"/>
      <c r="F8" s="12"/>
      <c r="G8" s="12"/>
      <c r="H8" s="13"/>
      <c r="I8" s="12"/>
    </row>
    <row r="9" spans="1:9" x14ac:dyDescent="0.25">
      <c r="A9" s="25" t="s">
        <v>160</v>
      </c>
      <c r="B9" s="12"/>
      <c r="C9" s="12"/>
      <c r="D9" s="12"/>
      <c r="E9" s="12"/>
      <c r="F9" s="12"/>
      <c r="G9" s="12"/>
      <c r="H9" s="13"/>
      <c r="I9" s="12"/>
    </row>
    <row r="10" spans="1:9" x14ac:dyDescent="0.25">
      <c r="A10" s="12"/>
      <c r="B10" s="12"/>
      <c r="C10" s="12"/>
      <c r="D10" s="12"/>
      <c r="E10" s="12"/>
      <c r="F10" s="12"/>
      <c r="G10" s="12"/>
      <c r="H10" s="13"/>
      <c r="I10" s="12"/>
    </row>
    <row r="11" spans="1:9" x14ac:dyDescent="0.25">
      <c r="A11" s="12"/>
      <c r="B11" s="12"/>
      <c r="C11" s="12"/>
      <c r="D11" s="12"/>
      <c r="E11" s="12"/>
      <c r="F11" s="12"/>
      <c r="G11" s="12"/>
      <c r="H11" s="13"/>
      <c r="I11" s="12"/>
    </row>
    <row r="12" spans="1:9" x14ac:dyDescent="0.25">
      <c r="A12" s="7" t="s">
        <v>102</v>
      </c>
      <c r="B12" s="7" t="s">
        <v>103</v>
      </c>
      <c r="C12" s="7">
        <v>1988</v>
      </c>
      <c r="D12" s="8">
        <v>7.4999999999999993E-5</v>
      </c>
      <c r="E12" s="8">
        <v>1.2E-4</v>
      </c>
      <c r="F12" s="7"/>
      <c r="G12" s="7"/>
      <c r="H12" s="9"/>
      <c r="I12" s="11">
        <f>D12/E12</f>
        <v>0.62499999999999989</v>
      </c>
    </row>
    <row r="13" spans="1:9" x14ac:dyDescent="0.25">
      <c r="A13" s="7" t="s">
        <v>102</v>
      </c>
      <c r="B13" s="7" t="s">
        <v>103</v>
      </c>
      <c r="C13" s="7">
        <v>1988</v>
      </c>
      <c r="D13" s="8">
        <v>1.4999999999999999E-4</v>
      </c>
      <c r="E13" s="8">
        <v>2.4000000000000001E-4</v>
      </c>
      <c r="F13" s="7"/>
      <c r="G13" s="7"/>
      <c r="H13" s="9"/>
      <c r="I13" s="11">
        <f t="shared" ref="I13:I22" si="0">D13/E13</f>
        <v>0.62499999999999989</v>
      </c>
    </row>
    <row r="14" spans="1:9" x14ac:dyDescent="0.25">
      <c r="A14" s="7" t="s">
        <v>102</v>
      </c>
      <c r="B14" s="7" t="s">
        <v>103</v>
      </c>
      <c r="C14" s="7">
        <v>1988</v>
      </c>
      <c r="D14" s="8">
        <v>2.9999999999999997E-4</v>
      </c>
      <c r="E14" s="8">
        <v>4.8000000000000001E-4</v>
      </c>
      <c r="F14" s="7"/>
      <c r="G14" s="7"/>
      <c r="H14" s="9"/>
      <c r="I14" s="11">
        <f t="shared" si="0"/>
        <v>0.62499999999999989</v>
      </c>
    </row>
    <row r="15" spans="1:9" x14ac:dyDescent="0.25">
      <c r="A15" s="7" t="s">
        <v>102</v>
      </c>
      <c r="B15" s="7" t="s">
        <v>103</v>
      </c>
      <c r="C15" s="7">
        <v>1988</v>
      </c>
      <c r="D15" s="8">
        <v>5.9999999999999995E-4</v>
      </c>
      <c r="E15" s="8">
        <v>9.6000000000000002E-4</v>
      </c>
      <c r="F15" s="7"/>
      <c r="G15" s="7"/>
      <c r="H15" s="9"/>
      <c r="I15" s="11">
        <f t="shared" si="0"/>
        <v>0.62499999999999989</v>
      </c>
    </row>
    <row r="16" spans="1:9" x14ac:dyDescent="0.25">
      <c r="A16" s="7" t="s">
        <v>102</v>
      </c>
      <c r="B16" s="7" t="s">
        <v>104</v>
      </c>
      <c r="C16" s="7">
        <v>1988</v>
      </c>
      <c r="D16" s="8">
        <v>1.1999999999999999E-3</v>
      </c>
      <c r="E16" s="8">
        <v>3.0999999999999999E-3</v>
      </c>
      <c r="F16" s="7"/>
      <c r="G16" s="7"/>
      <c r="H16" s="9"/>
      <c r="I16" s="11">
        <f t="shared" si="0"/>
        <v>0.38709677419354838</v>
      </c>
    </row>
    <row r="17" spans="1:9" x14ac:dyDescent="0.25">
      <c r="A17" s="7" t="s">
        <v>102</v>
      </c>
      <c r="B17" s="7" t="s">
        <v>105</v>
      </c>
      <c r="C17" s="7">
        <v>1988</v>
      </c>
      <c r="D17" s="8">
        <v>2.3999999999999998E-3</v>
      </c>
      <c r="E17" s="8">
        <v>3.0999999999999999E-3</v>
      </c>
      <c r="F17" s="7"/>
      <c r="G17" s="7"/>
      <c r="H17" s="9"/>
      <c r="I17" s="11">
        <f t="shared" si="0"/>
        <v>0.77419354838709675</v>
      </c>
    </row>
    <row r="18" spans="1:9" x14ac:dyDescent="0.25">
      <c r="A18" s="7" t="s">
        <v>102</v>
      </c>
      <c r="B18" s="7" t="s">
        <v>106</v>
      </c>
      <c r="C18" s="7">
        <v>1988</v>
      </c>
      <c r="D18" s="8">
        <v>4.7999999999999996E-3</v>
      </c>
      <c r="E18" s="8">
        <v>3.0999999999999999E-3</v>
      </c>
      <c r="F18" s="7"/>
      <c r="G18" s="7"/>
      <c r="H18" s="9"/>
      <c r="I18" s="11">
        <f t="shared" si="0"/>
        <v>1.5483870967741935</v>
      </c>
    </row>
    <row r="19" spans="1:9" x14ac:dyDescent="0.25">
      <c r="A19" s="7" t="s">
        <v>102</v>
      </c>
      <c r="B19" s="7" t="s">
        <v>107</v>
      </c>
      <c r="C19" s="7" t="s">
        <v>112</v>
      </c>
      <c r="D19" s="8">
        <v>9.5999999999999992E-3</v>
      </c>
      <c r="E19" s="8">
        <v>3.0999999999999999E-3</v>
      </c>
      <c r="F19" s="7"/>
      <c r="G19" s="7"/>
      <c r="H19" s="9"/>
      <c r="I19" s="11">
        <f t="shared" si="0"/>
        <v>3.096774193548387</v>
      </c>
    </row>
    <row r="20" spans="1:9" x14ac:dyDescent="0.25">
      <c r="A20" s="7" t="s">
        <v>102</v>
      </c>
      <c r="B20" s="7" t="s">
        <v>108</v>
      </c>
      <c r="C20" s="7" t="s">
        <v>112</v>
      </c>
      <c r="D20" s="8">
        <v>1.44E-2</v>
      </c>
      <c r="E20" s="8">
        <v>3.0999999999999999E-3</v>
      </c>
      <c r="F20" s="7"/>
      <c r="G20" s="7"/>
      <c r="H20" s="9"/>
      <c r="I20" s="11">
        <f t="shared" si="0"/>
        <v>4.645161290322581</v>
      </c>
    </row>
    <row r="21" spans="1:9" x14ac:dyDescent="0.25">
      <c r="A21" s="7" t="s">
        <v>102</v>
      </c>
      <c r="B21" s="7" t="s">
        <v>109</v>
      </c>
      <c r="C21" s="7" t="s">
        <v>115</v>
      </c>
      <c r="D21" s="8">
        <v>5.6000000000000001E-2</v>
      </c>
      <c r="E21" s="8">
        <v>5.6000000000000001E-2</v>
      </c>
      <c r="F21" s="7"/>
      <c r="G21" s="7"/>
      <c r="H21" s="9"/>
      <c r="I21" s="11">
        <f t="shared" si="0"/>
        <v>1</v>
      </c>
    </row>
    <row r="22" spans="1:9" x14ac:dyDescent="0.25">
      <c r="A22" s="7" t="s">
        <v>102</v>
      </c>
      <c r="B22" s="10" t="s">
        <v>110</v>
      </c>
      <c r="C22" s="7">
        <v>1998</v>
      </c>
      <c r="D22" s="8">
        <v>6.4000000000000001E-2</v>
      </c>
      <c r="E22" s="8">
        <f>0.064</f>
        <v>6.4000000000000001E-2</v>
      </c>
      <c r="F22" s="7"/>
      <c r="G22" s="7"/>
      <c r="H22" s="9"/>
      <c r="I22" s="11">
        <f t="shared" si="0"/>
        <v>1</v>
      </c>
    </row>
    <row r="23" spans="1:9" x14ac:dyDescent="0.25">
      <c r="A23" s="7" t="s">
        <v>102</v>
      </c>
      <c r="B23" s="7" t="s">
        <v>111</v>
      </c>
      <c r="C23" s="7">
        <v>1990</v>
      </c>
      <c r="D23" s="8">
        <v>0.38400000000000001</v>
      </c>
      <c r="E23" s="8">
        <f>0.064</f>
        <v>6.4000000000000001E-2</v>
      </c>
      <c r="F23" s="7"/>
      <c r="G23" s="7"/>
      <c r="H23" s="9"/>
      <c r="I23" s="11">
        <f t="shared" ref="I23:I24" si="1">D23/E23</f>
        <v>6</v>
      </c>
    </row>
    <row r="24" spans="1:9" x14ac:dyDescent="0.25">
      <c r="A24" s="7" t="s">
        <v>102</v>
      </c>
      <c r="B24" s="7" t="s">
        <v>113</v>
      </c>
      <c r="C24" s="7" t="s">
        <v>114</v>
      </c>
      <c r="D24" s="8">
        <v>1.544</v>
      </c>
      <c r="E24" s="8">
        <v>1.544</v>
      </c>
      <c r="F24" s="7"/>
      <c r="G24" s="7"/>
      <c r="H24" s="9"/>
      <c r="I24" s="11">
        <f t="shared" si="1"/>
        <v>1</v>
      </c>
    </row>
    <row r="25" spans="1:9" x14ac:dyDescent="0.25">
      <c r="A25" s="7"/>
      <c r="B25" s="7"/>
      <c r="C25" s="7"/>
      <c r="D25" s="7"/>
      <c r="E25" s="7"/>
      <c r="F25" s="7"/>
      <c r="G25" s="7"/>
      <c r="H25" s="9"/>
      <c r="I25" s="7"/>
    </row>
    <row r="26" spans="1:9" x14ac:dyDescent="0.25">
      <c r="A26" s="45" t="s">
        <v>116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25">
      <c r="A27" s="7" t="s">
        <v>119</v>
      </c>
      <c r="B27" s="7" t="s">
        <v>118</v>
      </c>
      <c r="C27" s="7">
        <v>1990</v>
      </c>
      <c r="D27" s="11">
        <v>1</v>
      </c>
      <c r="E27" s="11">
        <v>1.5</v>
      </c>
      <c r="F27" s="7"/>
      <c r="G27" s="7"/>
      <c r="H27" s="9"/>
      <c r="I27" s="11">
        <f t="shared" ref="I27:I29" si="2">D27/E27</f>
        <v>0.66666666666666663</v>
      </c>
    </row>
    <row r="28" spans="1:9" x14ac:dyDescent="0.25">
      <c r="A28" s="7" t="s">
        <v>119</v>
      </c>
      <c r="B28" s="7" t="s">
        <v>118</v>
      </c>
      <c r="C28" s="7">
        <v>1990</v>
      </c>
      <c r="D28" s="11">
        <v>5</v>
      </c>
      <c r="E28" s="11">
        <v>6</v>
      </c>
      <c r="F28" s="7"/>
      <c r="G28" s="7"/>
      <c r="H28" s="9"/>
      <c r="I28" s="11">
        <f t="shared" si="2"/>
        <v>0.83333333333333337</v>
      </c>
    </row>
    <row r="29" spans="1:9" x14ac:dyDescent="0.25">
      <c r="A29" s="7" t="s">
        <v>119</v>
      </c>
      <c r="B29" s="7" t="s">
        <v>118</v>
      </c>
      <c r="C29" s="7">
        <v>1990</v>
      </c>
      <c r="D29" s="11">
        <v>10</v>
      </c>
      <c r="E29" s="11">
        <v>12</v>
      </c>
      <c r="F29" s="7"/>
      <c r="G29" s="7"/>
      <c r="H29" s="9"/>
      <c r="I29" s="11">
        <f t="shared" si="2"/>
        <v>0.83333333333333337</v>
      </c>
    </row>
    <row r="30" spans="1:9" x14ac:dyDescent="0.25">
      <c r="A30" s="7"/>
      <c r="B30" s="7"/>
      <c r="C30" s="7"/>
      <c r="D30" s="7"/>
      <c r="E30" s="7"/>
      <c r="F30" s="7"/>
      <c r="G30" s="7"/>
      <c r="H30" s="9"/>
      <c r="I30" s="7"/>
    </row>
    <row r="31" spans="1:9" x14ac:dyDescent="0.25">
      <c r="A31" s="45" t="s">
        <v>117</v>
      </c>
      <c r="B31" s="45"/>
      <c r="C31" s="45"/>
      <c r="D31" s="45"/>
      <c r="E31" s="45"/>
      <c r="F31" s="45"/>
      <c r="G31" s="45"/>
      <c r="H31" s="45"/>
      <c r="I31" s="45"/>
    </row>
    <row r="32" spans="1:9" x14ac:dyDescent="0.25">
      <c r="A32" s="7"/>
      <c r="B32" s="7"/>
      <c r="C32" s="7"/>
      <c r="D32" s="7"/>
      <c r="E32" s="7"/>
      <c r="F32" s="7"/>
      <c r="G32" s="7"/>
      <c r="H32" s="9"/>
      <c r="I32" s="7"/>
    </row>
    <row r="33" spans="1:9" ht="30" x14ac:dyDescent="0.25">
      <c r="A33" s="2" t="s">
        <v>17</v>
      </c>
      <c r="B33" s="2" t="s">
        <v>18</v>
      </c>
      <c r="C33" s="3">
        <v>1981</v>
      </c>
      <c r="D33" s="3">
        <v>1.1999999999999999E-3</v>
      </c>
      <c r="E33" s="3">
        <v>2.5000000000000001E-2</v>
      </c>
      <c r="F33" s="3">
        <v>0.45</v>
      </c>
      <c r="G33" s="3" t="s">
        <v>19</v>
      </c>
      <c r="H33" s="3" t="s">
        <v>20</v>
      </c>
      <c r="I33" s="3">
        <v>6.4000000000000001E-2</v>
      </c>
    </row>
    <row r="34" spans="1:9" ht="30" x14ac:dyDescent="0.25">
      <c r="A34" s="2" t="s">
        <v>17</v>
      </c>
      <c r="B34" s="2" t="s">
        <v>21</v>
      </c>
      <c r="C34" s="3">
        <v>1983</v>
      </c>
      <c r="D34" s="4" t="s">
        <v>22</v>
      </c>
      <c r="E34" s="3">
        <v>0.03</v>
      </c>
      <c r="F34" s="3">
        <v>1E-3</v>
      </c>
      <c r="G34" s="3" t="s">
        <v>19</v>
      </c>
      <c r="H34" s="4" t="s">
        <v>23</v>
      </c>
      <c r="I34" s="3">
        <v>1.5E-3</v>
      </c>
    </row>
    <row r="35" spans="1:9" ht="60" x14ac:dyDescent="0.25">
      <c r="A35" s="2" t="s">
        <v>24</v>
      </c>
      <c r="B35" s="2" t="s">
        <v>25</v>
      </c>
      <c r="C35" s="3">
        <v>1991</v>
      </c>
      <c r="D35" s="3" t="s">
        <v>26</v>
      </c>
      <c r="E35" s="3" t="s">
        <v>27</v>
      </c>
      <c r="F35" s="3">
        <v>0.52</v>
      </c>
      <c r="G35" s="3" t="s">
        <v>19</v>
      </c>
      <c r="H35" s="4" t="s">
        <v>28</v>
      </c>
      <c r="I35" s="4" t="s">
        <v>29</v>
      </c>
    </row>
    <row r="36" spans="1:9" ht="60" x14ac:dyDescent="0.25">
      <c r="A36" s="2" t="s">
        <v>24</v>
      </c>
      <c r="B36" s="2" t="s">
        <v>30</v>
      </c>
      <c r="C36" s="3">
        <v>1991</v>
      </c>
      <c r="D36" s="3" t="s">
        <v>31</v>
      </c>
      <c r="E36" s="3">
        <v>0.03</v>
      </c>
      <c r="F36" s="3">
        <v>1.3</v>
      </c>
      <c r="G36" s="3" t="s">
        <v>19</v>
      </c>
      <c r="H36" s="4" t="s">
        <v>28</v>
      </c>
      <c r="I36" s="4" t="s">
        <v>32</v>
      </c>
    </row>
    <row r="37" spans="1:9" ht="90" x14ac:dyDescent="0.25">
      <c r="A37" s="2" t="s">
        <v>33</v>
      </c>
      <c r="B37" s="2" t="s">
        <v>34</v>
      </c>
      <c r="C37" s="3">
        <v>2000</v>
      </c>
      <c r="D37" s="3" t="s">
        <v>35</v>
      </c>
      <c r="E37" s="3">
        <v>1.2287999999999999</v>
      </c>
      <c r="F37" s="3" t="s">
        <v>36</v>
      </c>
      <c r="G37" s="3" t="s">
        <v>19</v>
      </c>
      <c r="H37" s="3">
        <v>1</v>
      </c>
      <c r="I37" s="3" t="s">
        <v>37</v>
      </c>
    </row>
    <row r="38" spans="1:9" ht="45" x14ac:dyDescent="0.25">
      <c r="A38" s="2" t="s">
        <v>33</v>
      </c>
      <c r="B38" s="1" t="s">
        <v>38</v>
      </c>
      <c r="C38" s="3">
        <v>2003</v>
      </c>
      <c r="D38" s="3" t="s">
        <v>39</v>
      </c>
      <c r="E38" s="3">
        <v>0.2</v>
      </c>
      <c r="F38" s="3" t="s">
        <v>40</v>
      </c>
      <c r="G38" s="3" t="s">
        <v>19</v>
      </c>
      <c r="H38" s="3" t="s">
        <v>41</v>
      </c>
      <c r="I38" s="4" t="s">
        <v>42</v>
      </c>
    </row>
    <row r="39" spans="1:9" ht="45" x14ac:dyDescent="0.25">
      <c r="A39" s="2" t="s">
        <v>33</v>
      </c>
      <c r="B39" s="1" t="s">
        <v>43</v>
      </c>
      <c r="C39" s="3"/>
      <c r="D39" s="3" t="s">
        <v>44</v>
      </c>
      <c r="E39" s="3">
        <v>0.2</v>
      </c>
      <c r="F39" s="3" t="s">
        <v>45</v>
      </c>
      <c r="G39" s="3" t="s">
        <v>19</v>
      </c>
      <c r="H39" s="3" t="s">
        <v>41</v>
      </c>
      <c r="I39" s="4" t="s">
        <v>46</v>
      </c>
    </row>
    <row r="40" spans="1:9" ht="30" x14ac:dyDescent="0.25">
      <c r="A40" s="2" t="s">
        <v>47</v>
      </c>
      <c r="B40" s="2" t="s">
        <v>48</v>
      </c>
      <c r="C40" s="3">
        <v>2001</v>
      </c>
      <c r="D40" s="3">
        <v>0.38400000000000001</v>
      </c>
      <c r="E40" s="3">
        <v>5</v>
      </c>
      <c r="F40" s="3">
        <v>7.6999999999999999E-2</v>
      </c>
      <c r="G40" s="3" t="s">
        <v>19</v>
      </c>
      <c r="H40" s="3">
        <v>1</v>
      </c>
      <c r="I40" s="3">
        <v>0.51</v>
      </c>
    </row>
    <row r="41" spans="1:9" ht="45" x14ac:dyDescent="0.25">
      <c r="A41" s="2" t="s">
        <v>47</v>
      </c>
      <c r="B41" s="2" t="s">
        <v>49</v>
      </c>
      <c r="C41" s="3">
        <v>2002</v>
      </c>
      <c r="D41" s="3">
        <v>0.153</v>
      </c>
      <c r="E41" s="3">
        <v>1.2287999999999999</v>
      </c>
      <c r="F41" s="3">
        <v>0.125</v>
      </c>
      <c r="G41" s="3" t="s">
        <v>19</v>
      </c>
      <c r="H41" s="3">
        <v>1</v>
      </c>
      <c r="I41" s="3" t="s">
        <v>50</v>
      </c>
    </row>
    <row r="42" spans="1:9" ht="60" x14ac:dyDescent="0.25">
      <c r="A42" s="2" t="s">
        <v>47</v>
      </c>
      <c r="B42" s="2" t="s">
        <v>51</v>
      </c>
      <c r="C42" s="3">
        <v>2002</v>
      </c>
      <c r="D42" s="3">
        <v>3.0720000000000001</v>
      </c>
      <c r="E42" s="3">
        <v>1.2287999999999999</v>
      </c>
      <c r="F42" s="3">
        <v>2.5</v>
      </c>
      <c r="G42" s="3" t="s">
        <v>19</v>
      </c>
      <c r="H42" s="3">
        <v>1</v>
      </c>
      <c r="I42" s="3">
        <v>1.3</v>
      </c>
    </row>
    <row r="43" spans="1:9" ht="30" x14ac:dyDescent="0.25">
      <c r="A43" s="2" t="s">
        <v>52</v>
      </c>
      <c r="B43" s="2" t="s">
        <v>53</v>
      </c>
      <c r="C43" s="3">
        <v>2004</v>
      </c>
      <c r="D43" s="3">
        <v>96</v>
      </c>
      <c r="E43" s="3">
        <v>20</v>
      </c>
      <c r="F43" s="3">
        <v>4.8</v>
      </c>
      <c r="G43" s="3"/>
      <c r="H43" s="3" t="s">
        <v>54</v>
      </c>
      <c r="I43" s="3">
        <v>1.2</v>
      </c>
    </row>
    <row r="44" spans="1:9" ht="30" x14ac:dyDescent="0.25">
      <c r="A44" s="1" t="s">
        <v>55</v>
      </c>
      <c r="B44" s="2" t="s">
        <v>56</v>
      </c>
      <c r="C44" s="3">
        <v>2007</v>
      </c>
      <c r="D44" s="3">
        <v>21.1</v>
      </c>
      <c r="E44" s="3">
        <v>5</v>
      </c>
      <c r="F44" s="3">
        <v>4.22</v>
      </c>
      <c r="G44" s="3"/>
      <c r="H44" s="3">
        <v>1</v>
      </c>
      <c r="I44" s="3">
        <v>4.22</v>
      </c>
    </row>
    <row r="45" spans="1:9" ht="30" x14ac:dyDescent="0.25">
      <c r="A45" s="2" t="s">
        <v>57</v>
      </c>
      <c r="B45" s="1" t="s">
        <v>58</v>
      </c>
      <c r="C45" s="3">
        <v>2005</v>
      </c>
      <c r="D45" s="3">
        <v>3.9</v>
      </c>
      <c r="E45" s="3">
        <v>0.625</v>
      </c>
      <c r="F45" s="4" t="s">
        <v>59</v>
      </c>
      <c r="G45" s="3"/>
      <c r="H45" s="3">
        <v>1</v>
      </c>
      <c r="I45" s="3">
        <v>7.23</v>
      </c>
    </row>
    <row r="46" spans="1:9" ht="30" x14ac:dyDescent="0.25">
      <c r="A46" s="2" t="s">
        <v>60</v>
      </c>
      <c r="B46" s="2" t="s">
        <v>61</v>
      </c>
      <c r="C46" s="3">
        <v>2009</v>
      </c>
      <c r="D46" s="3">
        <v>81.599999999999994</v>
      </c>
      <c r="E46" s="3">
        <v>20</v>
      </c>
      <c r="F46" s="3">
        <v>4.08</v>
      </c>
      <c r="G46" s="4" t="s">
        <v>62</v>
      </c>
      <c r="H46" s="3">
        <v>1</v>
      </c>
      <c r="I46" s="3">
        <v>16.32</v>
      </c>
    </row>
    <row r="47" spans="1:9" ht="45" x14ac:dyDescent="0.25">
      <c r="A47" s="2" t="s">
        <v>60</v>
      </c>
      <c r="B47" s="2" t="s">
        <v>63</v>
      </c>
      <c r="C47" s="4" t="s">
        <v>64</v>
      </c>
      <c r="D47" s="3">
        <v>75</v>
      </c>
      <c r="E47" s="3">
        <v>20</v>
      </c>
      <c r="F47" s="3">
        <v>3.75</v>
      </c>
      <c r="G47" s="4" t="s">
        <v>65</v>
      </c>
      <c r="H47" s="3">
        <v>1</v>
      </c>
      <c r="I47" s="3">
        <v>30</v>
      </c>
    </row>
    <row r="48" spans="1:9" ht="45" x14ac:dyDescent="0.25">
      <c r="A48" s="2" t="s">
        <v>66</v>
      </c>
      <c r="B48" s="2" t="s">
        <v>67</v>
      </c>
      <c r="C48" s="3">
        <v>2003</v>
      </c>
      <c r="D48" s="3">
        <v>54</v>
      </c>
      <c r="E48" s="3">
        <v>20</v>
      </c>
      <c r="F48" s="3">
        <v>2.7</v>
      </c>
      <c r="G48" s="3"/>
      <c r="H48" s="3" t="s">
        <v>41</v>
      </c>
      <c r="I48" s="3">
        <v>0.9</v>
      </c>
    </row>
    <row r="49" spans="1:9" ht="45" x14ac:dyDescent="0.25">
      <c r="A49" s="2" t="s">
        <v>66</v>
      </c>
      <c r="B49" s="2" t="s">
        <v>68</v>
      </c>
      <c r="C49" s="3">
        <v>2007</v>
      </c>
      <c r="D49" s="4" t="s">
        <v>69</v>
      </c>
      <c r="E49" s="3">
        <v>20</v>
      </c>
      <c r="F49" s="3">
        <v>3.61</v>
      </c>
      <c r="G49" s="3"/>
      <c r="H49" s="3" t="s">
        <v>41</v>
      </c>
      <c r="I49" s="3">
        <v>1.2</v>
      </c>
    </row>
    <row r="50" spans="1:9" ht="45" x14ac:dyDescent="0.25">
      <c r="A50" s="2" t="s">
        <v>66</v>
      </c>
      <c r="B50" s="2" t="s">
        <v>70</v>
      </c>
      <c r="C50" s="3">
        <v>2012</v>
      </c>
      <c r="D50" s="4" t="s">
        <v>71</v>
      </c>
      <c r="E50" s="3">
        <v>80</v>
      </c>
      <c r="F50" s="3">
        <v>5.42</v>
      </c>
      <c r="G50" s="3"/>
      <c r="H50" s="3"/>
      <c r="I50" s="15">
        <f>1.2*433.3/(80*(72.2/20))</f>
        <v>1.800415512465374</v>
      </c>
    </row>
    <row r="51" spans="1:9" ht="30" x14ac:dyDescent="0.25">
      <c r="A51" s="2" t="s">
        <v>72</v>
      </c>
      <c r="B51" s="2" t="s">
        <v>73</v>
      </c>
      <c r="C51" s="3">
        <v>2013</v>
      </c>
      <c r="D51" s="37" t="s">
        <v>417</v>
      </c>
      <c r="E51" s="37" t="s">
        <v>416</v>
      </c>
      <c r="F51" s="3">
        <v>3</v>
      </c>
      <c r="G51" s="3"/>
      <c r="H51" s="3" t="s">
        <v>41</v>
      </c>
      <c r="I51" s="3">
        <v>1</v>
      </c>
    </row>
    <row r="52" spans="1:9" ht="45" x14ac:dyDescent="0.25">
      <c r="A52" s="2" t="s">
        <v>74</v>
      </c>
      <c r="B52" s="2" t="s">
        <v>75</v>
      </c>
      <c r="C52" s="3">
        <v>1998</v>
      </c>
      <c r="D52" s="3" t="s">
        <v>76</v>
      </c>
      <c r="E52" s="3">
        <v>2.5000000000000001E-2</v>
      </c>
      <c r="F52" s="3">
        <v>1.44</v>
      </c>
      <c r="G52" s="3" t="s">
        <v>19</v>
      </c>
      <c r="H52" s="3"/>
      <c r="I52" s="3"/>
    </row>
    <row r="53" spans="1:9" ht="30" x14ac:dyDescent="0.25">
      <c r="A53" s="2" t="s">
        <v>77</v>
      </c>
      <c r="B53" s="2" t="s">
        <v>78</v>
      </c>
      <c r="C53" s="3">
        <v>1995</v>
      </c>
      <c r="D53" s="3" t="s">
        <v>79</v>
      </c>
      <c r="E53" s="3">
        <v>1.712</v>
      </c>
      <c r="F53" s="3" t="s">
        <v>80</v>
      </c>
      <c r="G53" s="3" t="s">
        <v>19</v>
      </c>
      <c r="H53" s="3" t="s">
        <v>81</v>
      </c>
      <c r="I53" s="3" t="s">
        <v>82</v>
      </c>
    </row>
    <row r="54" spans="1:9" ht="30" x14ac:dyDescent="0.25">
      <c r="A54" s="2" t="s">
        <v>77</v>
      </c>
      <c r="B54" s="1" t="s">
        <v>83</v>
      </c>
      <c r="C54" s="3">
        <v>1995</v>
      </c>
      <c r="D54" s="3" t="s">
        <v>79</v>
      </c>
      <c r="E54" s="3">
        <v>1.712</v>
      </c>
      <c r="F54" s="3" t="s">
        <v>80</v>
      </c>
      <c r="G54" s="3" t="s">
        <v>19</v>
      </c>
      <c r="H54" s="3">
        <v>1</v>
      </c>
      <c r="I54" s="3" t="s">
        <v>80</v>
      </c>
    </row>
    <row r="55" spans="1:9" ht="45" x14ac:dyDescent="0.25">
      <c r="A55" s="2" t="s">
        <v>84</v>
      </c>
      <c r="B55" s="2" t="s">
        <v>85</v>
      </c>
      <c r="C55" s="3">
        <v>1997</v>
      </c>
      <c r="D55" s="3" t="s">
        <v>86</v>
      </c>
      <c r="E55" s="3">
        <v>8</v>
      </c>
      <c r="F55" s="3" t="s">
        <v>87</v>
      </c>
      <c r="G55" s="3" t="s">
        <v>19</v>
      </c>
      <c r="H55" s="3" t="s">
        <v>81</v>
      </c>
      <c r="I55" s="3">
        <v>0.55000000000000004</v>
      </c>
    </row>
    <row r="56" spans="1:9" ht="45" x14ac:dyDescent="0.25">
      <c r="A56" s="2" t="s">
        <v>84</v>
      </c>
      <c r="B56" s="1" t="s">
        <v>88</v>
      </c>
      <c r="C56" s="3">
        <v>1996</v>
      </c>
      <c r="D56" s="3" t="s">
        <v>86</v>
      </c>
      <c r="E56" s="3">
        <v>8</v>
      </c>
      <c r="F56" s="3" t="s">
        <v>87</v>
      </c>
      <c r="G56" s="3" t="s">
        <v>19</v>
      </c>
      <c r="H56" s="3">
        <v>1</v>
      </c>
      <c r="I56" s="3" t="s">
        <v>87</v>
      </c>
    </row>
    <row r="57" spans="1:9" ht="30" x14ac:dyDescent="0.25">
      <c r="A57" s="2" t="s">
        <v>84</v>
      </c>
      <c r="B57" s="2" t="s">
        <v>89</v>
      </c>
      <c r="C57" s="3">
        <v>2007</v>
      </c>
      <c r="D57" s="3" t="s">
        <v>90</v>
      </c>
      <c r="E57" s="3">
        <v>8</v>
      </c>
      <c r="F57" s="3" t="s">
        <v>91</v>
      </c>
      <c r="G57" s="3" t="s">
        <v>19</v>
      </c>
      <c r="H57" s="3" t="s">
        <v>81</v>
      </c>
      <c r="I57" s="3" t="s">
        <v>92</v>
      </c>
    </row>
    <row r="58" spans="1:9" ht="30" x14ac:dyDescent="0.25">
      <c r="A58" s="2" t="s">
        <v>84</v>
      </c>
      <c r="B58" s="1" t="s">
        <v>93</v>
      </c>
      <c r="C58" s="3">
        <v>2007</v>
      </c>
      <c r="D58" s="3" t="s">
        <v>90</v>
      </c>
      <c r="E58" s="3">
        <v>8</v>
      </c>
      <c r="F58" s="3" t="s">
        <v>91</v>
      </c>
      <c r="G58" s="3" t="s">
        <v>19</v>
      </c>
      <c r="H58" s="3">
        <v>1</v>
      </c>
      <c r="I58" s="3" t="s">
        <v>91</v>
      </c>
    </row>
    <row r="59" spans="1:9" ht="60" x14ac:dyDescent="0.25">
      <c r="A59" s="2" t="s">
        <v>94</v>
      </c>
      <c r="B59" s="1" t="s">
        <v>95</v>
      </c>
      <c r="C59" s="3"/>
      <c r="D59" s="3">
        <v>38</v>
      </c>
      <c r="E59" s="3">
        <v>6</v>
      </c>
      <c r="F59" s="3">
        <v>6.33</v>
      </c>
      <c r="G59" s="3" t="s">
        <v>19</v>
      </c>
      <c r="H59" s="3" t="s">
        <v>19</v>
      </c>
      <c r="I59" s="3" t="s">
        <v>19</v>
      </c>
    </row>
    <row r="60" spans="1:9" ht="45" x14ac:dyDescent="0.25">
      <c r="A60" s="2" t="s">
        <v>96</v>
      </c>
      <c r="B60" s="2" t="s">
        <v>97</v>
      </c>
      <c r="C60" s="3"/>
      <c r="D60" s="3">
        <v>12</v>
      </c>
      <c r="E60" s="3">
        <v>0.96199999999999997</v>
      </c>
      <c r="F60" s="3">
        <v>12.47</v>
      </c>
      <c r="G60" s="3" t="s">
        <v>19</v>
      </c>
      <c r="H60" s="3" t="s">
        <v>19</v>
      </c>
      <c r="I60" s="3" t="s">
        <v>19</v>
      </c>
    </row>
    <row r="61" spans="1:9" ht="45" x14ac:dyDescent="0.25">
      <c r="A61" s="2" t="s">
        <v>96</v>
      </c>
      <c r="B61" s="2" t="s">
        <v>98</v>
      </c>
      <c r="C61" s="3"/>
      <c r="D61" s="3">
        <v>28</v>
      </c>
      <c r="E61" s="3">
        <v>2.109</v>
      </c>
      <c r="F61" s="3">
        <v>13.59</v>
      </c>
      <c r="G61" s="3" t="s">
        <v>19</v>
      </c>
      <c r="H61" s="3" t="s">
        <v>19</v>
      </c>
      <c r="I61" s="3" t="s">
        <v>19</v>
      </c>
    </row>
    <row r="62" spans="1:9" ht="45" x14ac:dyDescent="0.25">
      <c r="A62" s="2" t="s">
        <v>99</v>
      </c>
      <c r="B62" s="2" t="s">
        <v>100</v>
      </c>
      <c r="C62" s="3">
        <v>1999</v>
      </c>
      <c r="D62" s="3">
        <v>5.6000000000000001E-2</v>
      </c>
      <c r="E62" s="3">
        <v>4.0000000000000001E-3</v>
      </c>
      <c r="F62" s="3">
        <v>14</v>
      </c>
      <c r="G62" s="3" t="s">
        <v>19</v>
      </c>
      <c r="H62" s="3" t="s">
        <v>19</v>
      </c>
      <c r="I62" s="3" t="s">
        <v>19</v>
      </c>
    </row>
    <row r="63" spans="1:9" x14ac:dyDescent="0.25">
      <c r="D63">
        <f>MAX(D8:D62)</f>
        <v>96</v>
      </c>
    </row>
  </sheetData>
  <mergeCells count="9">
    <mergeCell ref="A26:I26"/>
    <mergeCell ref="A31:I31"/>
    <mergeCell ref="A3:I3"/>
    <mergeCell ref="A4:A7"/>
    <mergeCell ref="B4:B7"/>
    <mergeCell ref="F4:G4"/>
    <mergeCell ref="F5:G5"/>
    <mergeCell ref="F6:G6"/>
    <mergeCell ref="H4:H7"/>
  </mergeCells>
  <hyperlinks>
    <hyperlink ref="D4" r:id="rId1" tooltip="Net bitrate" display="https://en.wikipedia.org/wiki/Net_bitrate"/>
    <hyperlink ref="E4" r:id="rId2" tooltip="Bandwidth (signal processing)" display="https://en.wikipedia.org/wiki/Bandwidth_(signal_processing)"/>
    <hyperlink ref="H4" r:id="rId3" tooltip="Frequency reuse factor" display="https://en.wikipedia.org/wiki/Frequency_reuse_factor"/>
    <hyperlink ref="A33" r:id="rId4" tooltip="1G" display="https://en.wikipedia.org/wiki/1G"/>
    <hyperlink ref="B33" r:id="rId5" tooltip="Nordic Mobile Telephone" display="https://en.wikipedia.org/wiki/Nordic_Mobile_Telephone"/>
    <hyperlink ref="A34" r:id="rId6" tooltip="1G" display="https://en.wikipedia.org/wiki/1G"/>
    <hyperlink ref="B34" r:id="rId7" tooltip="Advanced Mobile Phone System" display="https://en.wikipedia.org/wiki/Advanced_Mobile_Phone_System"/>
    <hyperlink ref="D34" r:id="rId8" location="cite_note-2" display="https://en.wikipedia.org/wiki/Spectral_efficiency - cite_note-2"/>
    <hyperlink ref="H34" r:id="rId9" location="cite_note-3" display="https://en.wikipedia.org/wiki/Spectral_efficiency - cite_note-3"/>
    <hyperlink ref="A35" r:id="rId10" tooltip="2G" display="https://en.wikipedia.org/wiki/2G"/>
    <hyperlink ref="B35" r:id="rId11" tooltip="GSM" display="https://en.wikipedia.org/wiki/GSM"/>
    <hyperlink ref="H35" r:id="rId12" location="cite_note-furusk.C3.A4r-4" display="https://en.wikipedia.org/wiki/Spectral_efficiency - cite_note-furusk.C3.A4r-4"/>
    <hyperlink ref="I35" r:id="rId13" location="cite_note-furusk.C3.A4r-4" display="https://en.wikipedia.org/wiki/Spectral_efficiency - cite_note-furusk.C3.A4r-4"/>
    <hyperlink ref="A36" r:id="rId14" tooltip="2G" display="https://en.wikipedia.org/wiki/2G"/>
    <hyperlink ref="B36" r:id="rId15" tooltip="D-AMPS" display="https://en.wikipedia.org/wiki/D-AMPS"/>
    <hyperlink ref="H36" r:id="rId16" location="cite_note-furusk.C3.A4r-4" display="https://en.wikipedia.org/wiki/Spectral_efficiency - cite_note-furusk.C3.A4r-4"/>
    <hyperlink ref="I36" r:id="rId17" location="cite_note-furusk.C3.A4r-4" display="https://en.wikipedia.org/wiki/Spectral_efficiency - cite_note-furusk.C3.A4r-4"/>
    <hyperlink ref="A37" r:id="rId18" tooltip="2.75G" display="https://en.wikipedia.org/wiki/2.75G"/>
    <hyperlink ref="B37" r:id="rId19" tooltip="CDMA2000" display="https://en.wikipedia.org/wiki/CDMA2000"/>
    <hyperlink ref="A38" r:id="rId20" tooltip="2.75G" display="https://en.wikipedia.org/wiki/2.75G"/>
    <hyperlink ref="I38" r:id="rId21" location="cite_note-furusk.C3.A4r-4" display="https://en.wikipedia.org/wiki/Spectral_efficiency - cite_note-furusk.C3.A4r-4"/>
    <hyperlink ref="A39" r:id="rId22" tooltip="2.75G" display="https://en.wikipedia.org/wiki/2.75G"/>
    <hyperlink ref="I39" r:id="rId23" location="cite_note-furusk.C3.A4r-4" display="https://en.wikipedia.org/wiki/Spectral_efficiency - cite_note-furusk.C3.A4r-4"/>
    <hyperlink ref="A40" r:id="rId24" tooltip="3G" display="https://en.wikipedia.org/wiki/3G"/>
    <hyperlink ref="B40" r:id="rId25" tooltip="WCDMA" display="https://en.wikipedia.org/wiki/WCDMA"/>
    <hyperlink ref="A41" r:id="rId26" tooltip="3G" display="https://en.wikipedia.org/wiki/3G"/>
    <hyperlink ref="B41" r:id="rId27" tooltip="CDMA2000" display="https://en.wikipedia.org/wiki/CDMA2000"/>
    <hyperlink ref="A42" r:id="rId28" tooltip="3G" display="https://en.wikipedia.org/wiki/3G"/>
    <hyperlink ref="B42" r:id="rId29" tooltip="CDMA2000" display="https://en.wikipedia.org/wiki/CDMA2000"/>
    <hyperlink ref="A43" r:id="rId30" tooltip="WiMAX" display="https://en.wikipedia.org/wiki/WiMAX"/>
    <hyperlink ref="B43" r:id="rId31" tooltip="IEEE 802.16d" display="https://en.wikipedia.org/wiki/IEEE_802.16d"/>
    <hyperlink ref="B44" r:id="rId32" tooltip="HSDPA" display="https://en.wikipedia.org/wiki/HSDPA"/>
    <hyperlink ref="A45" r:id="rId33" tooltip="4G" display="https://en.wikipedia.org/wiki/4G"/>
    <hyperlink ref="F45" r:id="rId34" location="cite_note-spectral-5" display="https://en.wikipedia.org/wiki/Spectral_efficiency - cite_note-spectral-5"/>
    <hyperlink ref="A46" r:id="rId35" tooltip="4G" display="https://en.wikipedia.org/wiki/4G"/>
    <hyperlink ref="B46" r:id="rId36" tooltip="Long Term Evolution" display="https://en.wikipedia.org/wiki/Long_Term_Evolution"/>
    <hyperlink ref="G46" r:id="rId37" location="cite_note-agilent-6" display="https://en.wikipedia.org/wiki/Spectral_efficiency - cite_note-agilent-6"/>
    <hyperlink ref="A47" r:id="rId38" tooltip="4G" display="https://en.wikipedia.org/wiki/4G"/>
    <hyperlink ref="B47" r:id="rId39" tooltip="LTE Advanced" display="https://en.wikipedia.org/wiki/LTE_Advanced"/>
    <hyperlink ref="C47" r:id="rId40" location="cite_note-7" display="https://en.wikipedia.org/wiki/Spectral_efficiency - cite_note-7"/>
    <hyperlink ref="G47" r:id="rId41" location="cite_note-agilent-6" display="https://en.wikipedia.org/wiki/Spectral_efficiency - cite_note-agilent-6"/>
    <hyperlink ref="A48" r:id="rId42" tooltip="Wi-Fi" display="https://en.wikipedia.org/wiki/Wi-Fi"/>
    <hyperlink ref="B48" r:id="rId43" tooltip="IEEE 802.11" display="https://en.wikipedia.org/wiki/IEEE_802.11"/>
    <hyperlink ref="A49" r:id="rId44" tooltip="Wi-Fi" display="https://en.wikipedia.org/wiki/Wi-Fi"/>
    <hyperlink ref="B49" r:id="rId45" tooltip="IEEE 802.11n" display="https://en.wikipedia.org/wiki/IEEE_802.11n"/>
    <hyperlink ref="D49" r:id="rId46" tooltip="Guard interval" display="https://en.wikipedia.org/wiki/Guard_interval"/>
    <hyperlink ref="A50" r:id="rId47" tooltip="Wi-Fi" display="https://en.wikipedia.org/wiki/Wi-Fi"/>
    <hyperlink ref="B50" r:id="rId48" tooltip="IEEE 802.11ac" display="https://en.wikipedia.org/wiki/IEEE_802.11ac"/>
    <hyperlink ref="D50" r:id="rId49" tooltip="Guard interval" display="https://en.wikipedia.org/wiki/Guard_interval"/>
    <hyperlink ref="A51" r:id="rId50" tooltip="WiGig" display="https://en.wikipedia.org/wiki/WiGig"/>
    <hyperlink ref="B51" r:id="rId51" tooltip="IEEE 802.11ad" display="https://en.wikipedia.org/wiki/IEEE_802.11ad"/>
    <hyperlink ref="A52" r:id="rId52" tooltip="TETRA" display="https://en.wikipedia.org/wiki/TETRA"/>
    <hyperlink ref="B52" r:id="rId53" tooltip="European Telecommunications Standards Institute" display="https://en.wikipedia.org/wiki/European_Telecommunications_Standards_Institute"/>
    <hyperlink ref="A53" r:id="rId54" tooltip="Digital radio" display="https://en.wikipedia.org/wiki/Digital_radio"/>
    <hyperlink ref="B53" r:id="rId55" tooltip="Digital audio broadcasting" display="https://en.wikipedia.org/wiki/Digital_audio_broadcasting"/>
    <hyperlink ref="A54" r:id="rId56" tooltip="Digital radio" display="https://en.wikipedia.org/wiki/Digital_radio"/>
    <hyperlink ref="A55" r:id="rId57" tooltip="Digital TV" display="https://en.wikipedia.org/wiki/Digital_TV"/>
    <hyperlink ref="B55" r:id="rId58" tooltip="DVB-T" display="https://en.wikipedia.org/wiki/DVB-T"/>
    <hyperlink ref="A56" r:id="rId59" tooltip="Digital TV" display="https://en.wikipedia.org/wiki/Digital_TV"/>
    <hyperlink ref="A57" r:id="rId60" tooltip="Digital TV" display="https://en.wikipedia.org/wiki/Digital_TV"/>
    <hyperlink ref="B57" r:id="rId61" tooltip="DVB-H" display="https://en.wikipedia.org/wiki/DVB-H"/>
    <hyperlink ref="A58" r:id="rId62" tooltip="Digital TV" display="https://en.wikipedia.org/wiki/Digital_TV"/>
    <hyperlink ref="A59" r:id="rId63" tooltip="Digital TV" display="https://en.wikipedia.org/wiki/Digital_TV"/>
    <hyperlink ref="A60" r:id="rId64" tooltip="Digital subscriber line" display="https://en.wikipedia.org/wiki/Digital_subscriber_line"/>
    <hyperlink ref="B60" r:id="rId65" tooltip="ADSL2" display="https://en.wikipedia.org/wiki/ADSL2"/>
    <hyperlink ref="A61" r:id="rId66" tooltip="Digital subscriber line" display="https://en.wikipedia.org/wiki/Digital_subscriber_line"/>
    <hyperlink ref="B61" r:id="rId67" tooltip="ADSL2+" display="https://en.wikipedia.org/wiki/ADSL2%2B"/>
    <hyperlink ref="A62" r:id="rId68" tooltip="Telephone modem" display="https://en.wikipedia.org/wiki/Telephone_modem"/>
    <hyperlink ref="B62" r:id="rId69" tooltip="V.92" display="https://en.wikipedia.org/wiki/V.92"/>
  </hyperlinks>
  <pageMargins left="0.7" right="0.7" top="0.75" bottom="0.75" header="0.3" footer="0.3"/>
  <pageSetup orientation="portrait" r:id="rId70"/>
  <legacyDrawing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topLeftCell="A4" workbookViewId="0">
      <selection activeCell="I8" sqref="I8:I18"/>
    </sheetView>
  </sheetViews>
  <sheetFormatPr defaultRowHeight="15" x14ac:dyDescent="0.25"/>
  <cols>
    <col min="5" max="5" width="9.140625" customWidth="1"/>
    <col min="9" max="9" width="11.5703125" bestFit="1" customWidth="1"/>
    <col min="10" max="10" width="11.5703125" style="21" customWidth="1"/>
    <col min="11" max="13" width="9.140625" style="21"/>
  </cols>
  <sheetData>
    <row r="1" spans="1:18" x14ac:dyDescent="0.25">
      <c r="A1" t="s">
        <v>120</v>
      </c>
    </row>
    <row r="2" spans="1:18" x14ac:dyDescent="0.25">
      <c r="A2" t="s">
        <v>121</v>
      </c>
    </row>
    <row r="3" spans="1:18" ht="1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7"/>
    </row>
    <row r="4" spans="1:18" s="21" customFormat="1" ht="60" x14ac:dyDescent="0.25">
      <c r="A4" s="45" t="s">
        <v>1</v>
      </c>
      <c r="B4" s="45" t="s">
        <v>2</v>
      </c>
      <c r="C4" s="7" t="s">
        <v>101</v>
      </c>
      <c r="D4" s="9" t="s">
        <v>4</v>
      </c>
      <c r="E4" s="9" t="s">
        <v>8</v>
      </c>
      <c r="F4" s="45" t="s">
        <v>130</v>
      </c>
      <c r="G4" s="45"/>
      <c r="H4" s="48" t="s">
        <v>12</v>
      </c>
      <c r="I4" s="7" t="s">
        <v>131</v>
      </c>
      <c r="J4" s="7"/>
    </row>
    <row r="5" spans="1:18" s="21" customFormat="1" ht="30" x14ac:dyDescent="0.25">
      <c r="A5" s="45"/>
      <c r="B5" s="45"/>
      <c r="C5" s="7" t="s">
        <v>3</v>
      </c>
      <c r="D5" s="7" t="s">
        <v>5</v>
      </c>
      <c r="E5" s="7" t="s">
        <v>5</v>
      </c>
      <c r="F5" s="45" t="s">
        <v>11</v>
      </c>
      <c r="G5" s="45"/>
      <c r="H5" s="48"/>
      <c r="I5" s="7" t="s">
        <v>14</v>
      </c>
      <c r="J5" s="7"/>
    </row>
    <row r="6" spans="1:18" s="21" customFormat="1" ht="45" x14ac:dyDescent="0.25">
      <c r="A6" s="45"/>
      <c r="B6" s="45"/>
      <c r="C6" s="7"/>
      <c r="D6" s="7" t="s">
        <v>6</v>
      </c>
      <c r="E6" s="7" t="s">
        <v>9</v>
      </c>
      <c r="F6" s="45"/>
      <c r="G6" s="45"/>
      <c r="H6" s="48"/>
      <c r="I6" s="7"/>
      <c r="J6" s="7"/>
    </row>
    <row r="7" spans="1:18" s="21" customFormat="1" x14ac:dyDescent="0.25">
      <c r="A7" s="45"/>
      <c r="B7" s="45"/>
      <c r="C7" s="7"/>
      <c r="D7" s="7" t="s">
        <v>7</v>
      </c>
      <c r="E7" s="7"/>
      <c r="F7" s="7" t="s">
        <v>15</v>
      </c>
      <c r="G7" s="7" t="s">
        <v>16</v>
      </c>
      <c r="H7" s="48"/>
      <c r="I7" s="7"/>
      <c r="J7" s="7" t="s">
        <v>3</v>
      </c>
      <c r="K7" s="19" t="s">
        <v>127</v>
      </c>
      <c r="L7" s="7" t="s">
        <v>128</v>
      </c>
      <c r="M7" s="7" t="s">
        <v>129</v>
      </c>
      <c r="P7" s="23">
        <v>0.5</v>
      </c>
      <c r="Q7" s="49" t="s">
        <v>427</v>
      </c>
      <c r="R7" s="21" t="s">
        <v>19</v>
      </c>
    </row>
    <row r="8" spans="1:18" x14ac:dyDescent="0.25">
      <c r="A8" s="7" t="s">
        <v>122</v>
      </c>
      <c r="B8" s="7" t="s">
        <v>123</v>
      </c>
      <c r="C8" s="7">
        <v>2013</v>
      </c>
      <c r="D8" s="16">
        <v>2.5600000000000002E-3</v>
      </c>
      <c r="E8" s="7">
        <v>5.1200000000000004E-3</v>
      </c>
      <c r="F8" s="17">
        <f>D8/E8</f>
        <v>0.5</v>
      </c>
      <c r="G8" s="7" t="s">
        <v>19</v>
      </c>
      <c r="H8" s="9"/>
      <c r="I8" s="18">
        <f>F8</f>
        <v>0.5</v>
      </c>
      <c r="J8" s="7">
        <f>C8</f>
        <v>2013</v>
      </c>
      <c r="K8" s="23">
        <f>I8</f>
        <v>0.5</v>
      </c>
      <c r="L8" s="21">
        <f t="shared" ref="L8:L70" si="0">0.05*K8</f>
        <v>2.5000000000000001E-2</v>
      </c>
      <c r="M8" s="21">
        <f t="shared" ref="M8:M70" si="1">0.05*K8</f>
        <v>2.5000000000000001E-2</v>
      </c>
      <c r="N8">
        <f>D8</f>
        <v>2.5600000000000002E-3</v>
      </c>
      <c r="P8" s="17">
        <v>2.7343749999999997E-2</v>
      </c>
      <c r="Q8" s="49" t="s">
        <v>427</v>
      </c>
      <c r="R8" t="s">
        <v>19</v>
      </c>
    </row>
    <row r="9" spans="1:18" x14ac:dyDescent="0.25">
      <c r="A9" s="7" t="s">
        <v>122</v>
      </c>
      <c r="B9" s="7" t="s">
        <v>124</v>
      </c>
      <c r="C9" s="7">
        <v>2013</v>
      </c>
      <c r="D9" s="16">
        <v>1.3999999999999999E-4</v>
      </c>
      <c r="E9" s="43">
        <v>5.1200000000000004E-3</v>
      </c>
      <c r="F9" s="17">
        <f t="shared" ref="F9" si="2">D9/E9</f>
        <v>2.7343749999999997E-2</v>
      </c>
      <c r="G9" s="7" t="s">
        <v>19</v>
      </c>
      <c r="H9" s="9"/>
      <c r="I9" s="18">
        <f t="shared" ref="I9:I17" si="3">F9</f>
        <v>2.7343749999999997E-2</v>
      </c>
      <c r="J9" s="7">
        <f t="shared" ref="J9:J80" si="4">C9</f>
        <v>2013</v>
      </c>
      <c r="K9" s="23">
        <f t="shared" ref="K9:K52" si="5">I9</f>
        <v>2.7343749999999997E-2</v>
      </c>
      <c r="L9" s="21">
        <f t="shared" si="0"/>
        <v>1.3671874999999999E-3</v>
      </c>
      <c r="M9" s="21">
        <f t="shared" si="1"/>
        <v>1.3671874999999999E-3</v>
      </c>
      <c r="N9">
        <f t="shared" ref="N9:N35" si="6">D9</f>
        <v>1.3999999999999999E-4</v>
      </c>
      <c r="P9" s="17">
        <v>0.15625</v>
      </c>
      <c r="Q9" s="49" t="s">
        <v>427</v>
      </c>
      <c r="R9" t="s">
        <v>19</v>
      </c>
    </row>
    <row r="10" spans="1:18" x14ac:dyDescent="0.25">
      <c r="A10" s="7" t="s">
        <v>122</v>
      </c>
      <c r="B10" s="7" t="s">
        <v>124</v>
      </c>
      <c r="C10" s="7">
        <v>2013</v>
      </c>
      <c r="D10" s="16">
        <v>8.0000000000000004E-4</v>
      </c>
      <c r="E10" s="43">
        <v>5.1200000000000004E-3</v>
      </c>
      <c r="F10" s="17">
        <f t="shared" ref="F10:F18" si="7">D10/E10</f>
        <v>0.15625</v>
      </c>
      <c r="G10" s="7" t="s">
        <v>19</v>
      </c>
      <c r="H10" s="9"/>
      <c r="I10" s="18">
        <f t="shared" si="3"/>
        <v>0.15625</v>
      </c>
      <c r="J10" s="7">
        <f t="shared" si="4"/>
        <v>2013</v>
      </c>
      <c r="K10" s="23">
        <f t="shared" si="5"/>
        <v>0.15625</v>
      </c>
      <c r="L10" s="21">
        <f t="shared" si="0"/>
        <v>7.8125E-3</v>
      </c>
      <c r="M10" s="21">
        <f t="shared" si="1"/>
        <v>7.8125E-3</v>
      </c>
      <c r="N10">
        <f t="shared" si="6"/>
        <v>8.0000000000000004E-4</v>
      </c>
      <c r="P10" s="17">
        <v>1.5625E-2</v>
      </c>
      <c r="Q10" s="49" t="s">
        <v>427</v>
      </c>
      <c r="R10" t="s">
        <v>19</v>
      </c>
    </row>
    <row r="11" spans="1:18" x14ac:dyDescent="0.25">
      <c r="A11" s="7" t="s">
        <v>122</v>
      </c>
      <c r="B11" s="7" t="s">
        <v>126</v>
      </c>
      <c r="C11" s="7">
        <v>2013</v>
      </c>
      <c r="D11" s="16">
        <v>8.0000000000000007E-5</v>
      </c>
      <c r="E11" s="43">
        <v>5.1200000000000004E-3</v>
      </c>
      <c r="F11" s="17">
        <f t="shared" si="7"/>
        <v>1.5625E-2</v>
      </c>
      <c r="G11" s="7" t="s">
        <v>19</v>
      </c>
      <c r="H11" s="9"/>
      <c r="I11" s="18">
        <f t="shared" si="3"/>
        <v>1.5625E-2</v>
      </c>
      <c r="J11" s="7">
        <f t="shared" si="4"/>
        <v>2013</v>
      </c>
      <c r="K11" s="23">
        <f t="shared" si="5"/>
        <v>1.5625E-2</v>
      </c>
      <c r="L11" s="21">
        <f t="shared" si="0"/>
        <v>7.8125000000000004E-4</v>
      </c>
      <c r="M11" s="21">
        <f t="shared" si="1"/>
        <v>7.8125000000000004E-4</v>
      </c>
      <c r="N11">
        <f t="shared" si="6"/>
        <v>8.0000000000000007E-5</v>
      </c>
      <c r="P11" s="17">
        <v>3</v>
      </c>
      <c r="Q11" s="49" t="s">
        <v>427</v>
      </c>
      <c r="R11" t="s">
        <v>19</v>
      </c>
    </row>
    <row r="12" spans="1:18" x14ac:dyDescent="0.25">
      <c r="A12" s="7" t="s">
        <v>122</v>
      </c>
      <c r="B12" s="7" t="s">
        <v>123</v>
      </c>
      <c r="C12" s="7">
        <v>2013</v>
      </c>
      <c r="D12" s="16">
        <v>1.536E-2</v>
      </c>
      <c r="E12" s="43">
        <v>5.1200000000000004E-3</v>
      </c>
      <c r="F12" s="17">
        <f t="shared" si="7"/>
        <v>3</v>
      </c>
      <c r="G12" s="7" t="s">
        <v>19</v>
      </c>
      <c r="H12" s="9"/>
      <c r="I12" s="18">
        <f t="shared" si="3"/>
        <v>3</v>
      </c>
      <c r="J12" s="7">
        <f t="shared" si="4"/>
        <v>2013</v>
      </c>
      <c r="K12" s="23">
        <f t="shared" si="5"/>
        <v>3</v>
      </c>
      <c r="L12" s="21">
        <f t="shared" si="0"/>
        <v>0.15000000000000002</v>
      </c>
      <c r="M12" s="21">
        <f t="shared" si="1"/>
        <v>0.15000000000000002</v>
      </c>
      <c r="N12">
        <f t="shared" si="6"/>
        <v>1.536E-2</v>
      </c>
      <c r="P12" s="17">
        <v>0.46874999999999994</v>
      </c>
      <c r="Q12" s="49" t="s">
        <v>427</v>
      </c>
      <c r="R12" t="s">
        <v>19</v>
      </c>
    </row>
    <row r="13" spans="1:18" x14ac:dyDescent="0.25">
      <c r="A13" s="7" t="s">
        <v>122</v>
      </c>
      <c r="B13" s="7" t="s">
        <v>124</v>
      </c>
      <c r="C13" s="7">
        <v>2013</v>
      </c>
      <c r="D13" s="16">
        <v>2.3999999999999998E-3</v>
      </c>
      <c r="E13" s="43">
        <v>5.1200000000000004E-3</v>
      </c>
      <c r="F13" s="17">
        <f t="shared" si="7"/>
        <v>0.46874999999999994</v>
      </c>
      <c r="G13" s="7" t="s">
        <v>19</v>
      </c>
      <c r="H13" s="9"/>
      <c r="I13" s="18">
        <f t="shared" si="3"/>
        <v>0.46874999999999994</v>
      </c>
      <c r="J13" s="7">
        <f t="shared" si="4"/>
        <v>2013</v>
      </c>
      <c r="K13" s="23">
        <f t="shared" si="5"/>
        <v>0.46874999999999994</v>
      </c>
      <c r="L13" s="21">
        <f t="shared" si="0"/>
        <v>2.34375E-2</v>
      </c>
      <c r="M13" s="21">
        <f t="shared" si="1"/>
        <v>2.34375E-2</v>
      </c>
      <c r="N13">
        <f t="shared" si="6"/>
        <v>2.3999999999999998E-3</v>
      </c>
      <c r="P13" s="17">
        <v>0.4075135307226998</v>
      </c>
      <c r="Q13" s="49" t="s">
        <v>427</v>
      </c>
      <c r="R13" t="s">
        <v>19</v>
      </c>
    </row>
    <row r="14" spans="1:18" x14ac:dyDescent="0.25">
      <c r="A14" s="7" t="s">
        <v>125</v>
      </c>
      <c r="B14" s="7" t="s">
        <v>123</v>
      </c>
      <c r="C14" s="7">
        <v>2013</v>
      </c>
      <c r="D14" s="16">
        <v>2.5600000000000002E-3</v>
      </c>
      <c r="E14" s="44">
        <v>6.2820000000000003E-3</v>
      </c>
      <c r="F14" s="17">
        <f t="shared" si="7"/>
        <v>0.4075135307226998</v>
      </c>
      <c r="G14" s="7" t="s">
        <v>19</v>
      </c>
      <c r="H14" s="9"/>
      <c r="I14" s="18">
        <f t="shared" si="3"/>
        <v>0.4075135307226998</v>
      </c>
      <c r="J14" s="7">
        <f t="shared" si="4"/>
        <v>2013</v>
      </c>
      <c r="K14" s="23">
        <f t="shared" si="5"/>
        <v>0.4075135307226998</v>
      </c>
      <c r="L14" s="21">
        <f t="shared" si="0"/>
        <v>2.0375676536134993E-2</v>
      </c>
      <c r="M14" s="21">
        <f t="shared" si="1"/>
        <v>2.0375676536134993E-2</v>
      </c>
      <c r="N14">
        <f t="shared" si="6"/>
        <v>2.5600000000000002E-3</v>
      </c>
      <c r="P14" s="17">
        <v>2.2285896211397642E-2</v>
      </c>
      <c r="Q14" s="49" t="s">
        <v>427</v>
      </c>
      <c r="R14" t="s">
        <v>19</v>
      </c>
    </row>
    <row r="15" spans="1:18" x14ac:dyDescent="0.25">
      <c r="A15" s="7" t="s">
        <v>125</v>
      </c>
      <c r="B15" s="7" t="s">
        <v>124</v>
      </c>
      <c r="C15" s="7">
        <v>2013</v>
      </c>
      <c r="D15" s="16">
        <v>1.3999999999999999E-4</v>
      </c>
      <c r="E15" s="44">
        <v>6.2820000000000003E-3</v>
      </c>
      <c r="F15" s="17">
        <f t="shared" si="7"/>
        <v>2.2285896211397642E-2</v>
      </c>
      <c r="G15" s="7" t="s">
        <v>19</v>
      </c>
      <c r="H15" s="9"/>
      <c r="I15" s="18">
        <f t="shared" si="3"/>
        <v>2.2285896211397642E-2</v>
      </c>
      <c r="J15" s="7">
        <f t="shared" si="4"/>
        <v>2013</v>
      </c>
      <c r="K15" s="23">
        <f t="shared" si="5"/>
        <v>2.2285896211397642E-2</v>
      </c>
      <c r="L15" s="21">
        <f t="shared" si="0"/>
        <v>1.1142948105698821E-3</v>
      </c>
      <c r="M15" s="21">
        <f t="shared" si="1"/>
        <v>1.1142948105698821E-3</v>
      </c>
      <c r="N15">
        <f t="shared" si="6"/>
        <v>1.3999999999999999E-4</v>
      </c>
      <c r="P15" s="17">
        <v>1.2734797835084369E-2</v>
      </c>
      <c r="Q15" s="49" t="s">
        <v>427</v>
      </c>
      <c r="R15" t="s">
        <v>19</v>
      </c>
    </row>
    <row r="16" spans="1:18" x14ac:dyDescent="0.25">
      <c r="A16" s="7" t="s">
        <v>125</v>
      </c>
      <c r="B16" s="7" t="s">
        <v>126</v>
      </c>
      <c r="C16" s="7">
        <v>2013</v>
      </c>
      <c r="D16" s="16">
        <v>8.0000000000000007E-5</v>
      </c>
      <c r="E16" s="44">
        <v>6.2820000000000003E-3</v>
      </c>
      <c r="F16" s="17">
        <f t="shared" si="7"/>
        <v>1.2734797835084369E-2</v>
      </c>
      <c r="G16" s="7" t="s">
        <v>19</v>
      </c>
      <c r="H16" s="9"/>
      <c r="I16" s="18">
        <f t="shared" si="3"/>
        <v>1.2734797835084369E-2</v>
      </c>
      <c r="J16" s="7">
        <f t="shared" si="4"/>
        <v>2013</v>
      </c>
      <c r="K16" s="23">
        <f t="shared" si="5"/>
        <v>1.2734797835084369E-2</v>
      </c>
      <c r="L16" s="21">
        <f t="shared" si="0"/>
        <v>6.3673989175421853E-4</v>
      </c>
      <c r="M16" s="21">
        <f t="shared" si="1"/>
        <v>6.3673989175421853E-4</v>
      </c>
      <c r="N16">
        <f t="shared" si="6"/>
        <v>8.0000000000000007E-5</v>
      </c>
      <c r="P16" s="17">
        <v>2.4450811843361988</v>
      </c>
      <c r="Q16" s="49" t="s">
        <v>427</v>
      </c>
      <c r="R16" t="s">
        <v>19</v>
      </c>
    </row>
    <row r="17" spans="1:18" x14ac:dyDescent="0.25">
      <c r="A17" s="7" t="s">
        <v>125</v>
      </c>
      <c r="B17" s="7" t="s">
        <v>123</v>
      </c>
      <c r="C17" s="7">
        <v>2013</v>
      </c>
      <c r="D17" s="16">
        <v>1.536E-2</v>
      </c>
      <c r="E17" s="44">
        <v>6.2820000000000003E-3</v>
      </c>
      <c r="F17" s="17">
        <f t="shared" si="7"/>
        <v>2.4450811843361988</v>
      </c>
      <c r="G17" s="7" t="s">
        <v>19</v>
      </c>
      <c r="H17" s="9"/>
      <c r="I17" s="18">
        <f t="shared" si="3"/>
        <v>2.4450811843361988</v>
      </c>
      <c r="J17" s="7">
        <f t="shared" si="4"/>
        <v>2013</v>
      </c>
      <c r="K17" s="23">
        <f t="shared" si="5"/>
        <v>2.4450811843361988</v>
      </c>
      <c r="L17" s="21">
        <f t="shared" si="0"/>
        <v>0.12225405921680994</v>
      </c>
      <c r="M17" s="21">
        <f t="shared" si="1"/>
        <v>0.12225405921680994</v>
      </c>
      <c r="N17">
        <f t="shared" si="6"/>
        <v>1.536E-2</v>
      </c>
      <c r="P17" s="17">
        <v>0.38204393505253098</v>
      </c>
      <c r="Q17" s="49" t="s">
        <v>427</v>
      </c>
      <c r="R17" t="s">
        <v>19</v>
      </c>
    </row>
    <row r="18" spans="1:18" x14ac:dyDescent="0.25">
      <c r="A18" s="7" t="s">
        <v>125</v>
      </c>
      <c r="B18" s="7" t="s">
        <v>124</v>
      </c>
      <c r="C18" s="7">
        <v>2013</v>
      </c>
      <c r="D18" s="16">
        <v>2.3999999999999998E-3</v>
      </c>
      <c r="E18" s="44">
        <v>6.2820000000000003E-3</v>
      </c>
      <c r="F18" s="17">
        <f t="shared" si="7"/>
        <v>0.38204393505253098</v>
      </c>
      <c r="G18" s="7" t="s">
        <v>19</v>
      </c>
      <c r="H18" s="9"/>
      <c r="I18" s="18">
        <f>F18</f>
        <v>0.38204393505253098</v>
      </c>
      <c r="J18" s="7">
        <f t="shared" si="4"/>
        <v>2013</v>
      </c>
      <c r="K18" s="23">
        <f t="shared" si="5"/>
        <v>0.38204393505253098</v>
      </c>
      <c r="L18" s="21">
        <f t="shared" si="0"/>
        <v>1.910219675262655E-2</v>
      </c>
      <c r="M18" s="21">
        <f t="shared" si="1"/>
        <v>1.910219675262655E-2</v>
      </c>
      <c r="N18">
        <f t="shared" si="6"/>
        <v>2.3999999999999998E-3</v>
      </c>
    </row>
    <row r="19" spans="1:18" x14ac:dyDescent="0.25">
      <c r="A19" s="14"/>
      <c r="B19" s="14"/>
      <c r="C19" s="14"/>
      <c r="D19" s="16"/>
      <c r="E19" s="14"/>
      <c r="F19" s="17"/>
      <c r="G19" s="14"/>
      <c r="H19" s="20"/>
      <c r="I19" s="18"/>
      <c r="J19" s="14"/>
      <c r="K19" s="23"/>
    </row>
    <row r="20" spans="1:18" x14ac:dyDescent="0.25">
      <c r="A20" s="14"/>
      <c r="B20" s="14" t="s">
        <v>425</v>
      </c>
      <c r="C20" s="14">
        <v>2020</v>
      </c>
      <c r="D20" s="16">
        <f>1000/1000000</f>
        <v>1E-3</v>
      </c>
      <c r="E20" s="38">
        <v>12750</v>
      </c>
      <c r="F20" s="17">
        <f>D20/E20</f>
        <v>7.8431372549019607E-8</v>
      </c>
      <c r="G20" s="14"/>
      <c r="H20" s="20"/>
      <c r="I20" s="18"/>
      <c r="J20" s="14">
        <v>2015</v>
      </c>
      <c r="K20" s="23"/>
    </row>
    <row r="21" spans="1:18" x14ac:dyDescent="0.25">
      <c r="A21" s="14"/>
      <c r="B21" s="14"/>
      <c r="C21" s="14"/>
      <c r="D21" s="16"/>
      <c r="E21" s="14"/>
      <c r="F21" s="17"/>
      <c r="G21" s="14"/>
      <c r="H21" s="20"/>
      <c r="I21" s="18"/>
      <c r="J21" s="14"/>
      <c r="K21" s="23"/>
    </row>
    <row r="22" spans="1:18" x14ac:dyDescent="0.25">
      <c r="A22" s="14"/>
      <c r="B22" s="14"/>
      <c r="C22" s="14"/>
      <c r="D22" s="16"/>
      <c r="E22" s="14"/>
      <c r="F22" s="17"/>
      <c r="G22" s="14"/>
      <c r="H22" s="20"/>
      <c r="I22" s="18"/>
      <c r="J22" s="14"/>
      <c r="K22" s="23"/>
    </row>
    <row r="23" spans="1:18" x14ac:dyDescent="0.25">
      <c r="A23" s="41" t="s">
        <v>122</v>
      </c>
      <c r="B23" s="41" t="s">
        <v>123</v>
      </c>
      <c r="C23" s="41">
        <v>2013</v>
      </c>
      <c r="D23" s="16">
        <v>2.5600000000000002E-3</v>
      </c>
      <c r="E23" s="41">
        <v>2.256E-2</v>
      </c>
      <c r="F23" s="17">
        <f>D23/E23</f>
        <v>0.11347517730496455</v>
      </c>
      <c r="G23" s="41" t="s">
        <v>19</v>
      </c>
      <c r="H23" s="42"/>
      <c r="I23" s="18">
        <f>F23</f>
        <v>0.11347517730496455</v>
      </c>
      <c r="J23" s="41">
        <f>C23</f>
        <v>2013</v>
      </c>
      <c r="K23" s="23">
        <f>I23</f>
        <v>0.11347517730496455</v>
      </c>
      <c r="L23" s="21">
        <f t="shared" ref="L23" si="8">0.05*K23</f>
        <v>5.6737588652482282E-3</v>
      </c>
      <c r="M23" s="21">
        <f t="shared" ref="M23" si="9">0.05*K23</f>
        <v>5.6737588652482282E-3</v>
      </c>
      <c r="N23">
        <f t="shared" ref="N23" si="10">D23</f>
        <v>2.5600000000000002E-3</v>
      </c>
    </row>
    <row r="24" spans="1:18" x14ac:dyDescent="0.25">
      <c r="A24" s="14"/>
      <c r="B24" s="14"/>
      <c r="C24" s="14"/>
      <c r="D24" s="16"/>
      <c r="E24" s="14"/>
      <c r="F24" s="17"/>
      <c r="G24" s="14"/>
      <c r="H24" s="20"/>
      <c r="I24" s="18"/>
      <c r="J24" s="14"/>
      <c r="K24" s="23"/>
    </row>
    <row r="25" spans="1:18" x14ac:dyDescent="0.25">
      <c r="A25" s="14"/>
      <c r="B25" s="14"/>
      <c r="C25" s="14"/>
      <c r="D25" s="16"/>
      <c r="E25" s="14"/>
      <c r="F25" s="17"/>
      <c r="G25" s="14"/>
      <c r="H25" s="20"/>
      <c r="I25" s="18"/>
      <c r="J25" s="14"/>
      <c r="K25" s="23"/>
    </row>
    <row r="26" spans="1:18" x14ac:dyDescent="0.25">
      <c r="A26" s="14"/>
      <c r="B26" s="14"/>
      <c r="C26" s="14"/>
      <c r="D26" s="16"/>
      <c r="E26" s="17">
        <v>1.226950354609929</v>
      </c>
      <c r="F26">
        <f>E26*E12</f>
        <v>6.2819858156028365E-3</v>
      </c>
      <c r="G26" s="14"/>
      <c r="H26" s="20"/>
      <c r="I26" s="18"/>
      <c r="J26" s="14"/>
      <c r="K26" s="23"/>
    </row>
    <row r="27" spans="1:18" x14ac:dyDescent="0.25">
      <c r="A27" s="14"/>
      <c r="B27" s="14"/>
      <c r="C27" s="14"/>
      <c r="D27" s="16"/>
      <c r="E27" s="14"/>
      <c r="F27" s="17"/>
      <c r="G27" s="14"/>
      <c r="H27" s="20"/>
      <c r="I27" s="18"/>
      <c r="J27" s="14"/>
      <c r="K27" s="23"/>
    </row>
    <row r="28" spans="1:18" x14ac:dyDescent="0.25">
      <c r="A28" s="14"/>
      <c r="B28" s="14"/>
      <c r="C28" s="14"/>
      <c r="D28" s="16"/>
      <c r="E28" s="14"/>
      <c r="F28" s="17"/>
      <c r="G28" s="14"/>
      <c r="H28" s="20"/>
      <c r="I28" s="18"/>
      <c r="J28" s="14"/>
      <c r="K28" s="23"/>
    </row>
    <row r="29" spans="1:18" x14ac:dyDescent="0.25">
      <c r="A29" s="14"/>
      <c r="B29" s="14"/>
      <c r="C29" s="14"/>
      <c r="D29" s="16"/>
      <c r="E29" s="14"/>
      <c r="F29" s="17"/>
      <c r="G29" s="14"/>
      <c r="H29" s="20"/>
      <c r="I29" s="18"/>
      <c r="J29" s="14"/>
      <c r="K29" s="23"/>
    </row>
    <row r="30" spans="1:18" x14ac:dyDescent="0.25">
      <c r="A30" s="14"/>
      <c r="B30" s="14"/>
      <c r="C30" s="14"/>
      <c r="D30" s="16"/>
      <c r="E30" s="14"/>
      <c r="F30" s="17"/>
      <c r="G30" s="14"/>
      <c r="H30" s="20"/>
      <c r="I30" s="18"/>
      <c r="J30" s="14"/>
      <c r="K30" s="23"/>
    </row>
    <row r="31" spans="1:18" x14ac:dyDescent="0.25">
      <c r="A31" s="14"/>
      <c r="B31" s="14"/>
      <c r="C31" s="14"/>
      <c r="D31" s="16"/>
      <c r="E31" s="14"/>
      <c r="F31" s="17"/>
      <c r="G31" s="14"/>
      <c r="H31" s="20"/>
      <c r="I31" s="18"/>
      <c r="J31" s="14"/>
      <c r="K31" s="23"/>
    </row>
    <row r="32" spans="1:18" x14ac:dyDescent="0.25">
      <c r="A32" s="14"/>
      <c r="B32" s="14"/>
      <c r="C32" s="14"/>
      <c r="D32" s="16"/>
      <c r="E32" s="14"/>
      <c r="F32" s="17"/>
      <c r="G32" s="14"/>
      <c r="H32" s="20"/>
      <c r="I32" s="18"/>
      <c r="J32" s="14"/>
      <c r="K32" s="23"/>
    </row>
    <row r="33" spans="1:15" x14ac:dyDescent="0.25">
      <c r="A33" s="14"/>
      <c r="B33" s="14"/>
      <c r="C33" s="14"/>
      <c r="D33" s="16"/>
      <c r="E33" s="14"/>
      <c r="F33" s="17"/>
      <c r="G33" s="14"/>
      <c r="H33" s="20"/>
      <c r="I33" s="18"/>
      <c r="J33" s="14"/>
      <c r="K33" s="23"/>
    </row>
    <row r="34" spans="1:15" x14ac:dyDescent="0.25">
      <c r="A34" s="14"/>
      <c r="B34" s="14"/>
      <c r="C34" s="14"/>
      <c r="D34" s="16"/>
      <c r="E34" s="14"/>
      <c r="F34" s="17"/>
      <c r="G34" s="14"/>
      <c r="H34" s="20"/>
      <c r="I34" s="18"/>
      <c r="J34" s="14"/>
      <c r="K34" s="23"/>
    </row>
    <row r="35" spans="1:15" x14ac:dyDescent="0.25">
      <c r="A35" s="7" t="s">
        <v>102</v>
      </c>
      <c r="B35" s="7" t="s">
        <v>103</v>
      </c>
      <c r="C35" s="7">
        <v>1988</v>
      </c>
      <c r="D35" s="8">
        <v>7.4999999999999993E-5</v>
      </c>
      <c r="E35" s="8">
        <v>1.2E-4</v>
      </c>
      <c r="F35" s="7"/>
      <c r="G35" s="7"/>
      <c r="H35" s="9"/>
      <c r="I35" s="11">
        <f>D35/E35</f>
        <v>0.62499999999999989</v>
      </c>
      <c r="J35" s="7">
        <f t="shared" si="4"/>
        <v>1988</v>
      </c>
      <c r="K35" s="23">
        <f t="shared" si="5"/>
        <v>0.62499999999999989</v>
      </c>
      <c r="L35" s="21">
        <f t="shared" si="0"/>
        <v>3.1249999999999997E-2</v>
      </c>
      <c r="M35" s="21">
        <f t="shared" si="1"/>
        <v>3.1249999999999997E-2</v>
      </c>
      <c r="N35">
        <f t="shared" si="6"/>
        <v>7.4999999999999993E-5</v>
      </c>
      <c r="O35" t="s">
        <v>132</v>
      </c>
    </row>
    <row r="36" spans="1:15" x14ac:dyDescent="0.25">
      <c r="A36" s="7" t="s">
        <v>102</v>
      </c>
      <c r="B36" s="7" t="s">
        <v>103</v>
      </c>
      <c r="C36" s="7">
        <v>1988</v>
      </c>
      <c r="D36" s="8">
        <v>1.4999999999999999E-4</v>
      </c>
      <c r="E36" s="8">
        <v>2.4000000000000001E-4</v>
      </c>
      <c r="F36" s="7"/>
      <c r="G36" s="7"/>
      <c r="H36" s="9"/>
      <c r="I36" s="11">
        <f t="shared" ref="I36:I47" si="11">D36/E36</f>
        <v>0.62499999999999989</v>
      </c>
      <c r="J36" s="7">
        <f t="shared" si="4"/>
        <v>1988</v>
      </c>
      <c r="K36" s="23">
        <f t="shared" si="5"/>
        <v>0.62499999999999989</v>
      </c>
      <c r="L36" s="21">
        <f t="shared" si="0"/>
        <v>3.1249999999999997E-2</v>
      </c>
      <c r="M36" s="21">
        <f t="shared" si="1"/>
        <v>3.1249999999999997E-2</v>
      </c>
      <c r="N36">
        <f t="shared" ref="N36:N47" si="12">D36</f>
        <v>1.4999999999999999E-4</v>
      </c>
    </row>
    <row r="37" spans="1:15" x14ac:dyDescent="0.25">
      <c r="A37" s="7" t="s">
        <v>102</v>
      </c>
      <c r="B37" s="7" t="s">
        <v>103</v>
      </c>
      <c r="C37" s="7">
        <v>1988</v>
      </c>
      <c r="D37" s="8">
        <v>2.9999999999999997E-4</v>
      </c>
      <c r="E37" s="8">
        <v>4.8000000000000001E-4</v>
      </c>
      <c r="F37" s="7"/>
      <c r="G37" s="7"/>
      <c r="H37" s="9"/>
      <c r="I37" s="11">
        <f t="shared" si="11"/>
        <v>0.62499999999999989</v>
      </c>
      <c r="J37" s="7">
        <f t="shared" si="4"/>
        <v>1988</v>
      </c>
      <c r="K37" s="23">
        <f t="shared" si="5"/>
        <v>0.62499999999999989</v>
      </c>
      <c r="L37" s="21">
        <f t="shared" si="0"/>
        <v>3.1249999999999997E-2</v>
      </c>
      <c r="M37" s="21">
        <f t="shared" si="1"/>
        <v>3.1249999999999997E-2</v>
      </c>
      <c r="N37">
        <f t="shared" si="12"/>
        <v>2.9999999999999997E-4</v>
      </c>
    </row>
    <row r="38" spans="1:15" x14ac:dyDescent="0.25">
      <c r="A38" s="7" t="s">
        <v>102</v>
      </c>
      <c r="B38" s="7" t="s">
        <v>103</v>
      </c>
      <c r="C38" s="7">
        <v>1988</v>
      </c>
      <c r="D38" s="8">
        <v>5.9999999999999995E-4</v>
      </c>
      <c r="E38" s="8">
        <v>9.6000000000000002E-4</v>
      </c>
      <c r="F38" s="7"/>
      <c r="G38" s="7"/>
      <c r="H38" s="9"/>
      <c r="I38" s="11">
        <f t="shared" si="11"/>
        <v>0.62499999999999989</v>
      </c>
      <c r="J38" s="7">
        <f t="shared" si="4"/>
        <v>1988</v>
      </c>
      <c r="K38" s="23">
        <f t="shared" si="5"/>
        <v>0.62499999999999989</v>
      </c>
      <c r="L38" s="21">
        <f t="shared" si="0"/>
        <v>3.1249999999999997E-2</v>
      </c>
      <c r="M38" s="21">
        <f t="shared" si="1"/>
        <v>3.1249999999999997E-2</v>
      </c>
      <c r="N38">
        <f t="shared" si="12"/>
        <v>5.9999999999999995E-4</v>
      </c>
    </row>
    <row r="39" spans="1:15" x14ac:dyDescent="0.25">
      <c r="A39" s="7" t="s">
        <v>102</v>
      </c>
      <c r="B39" s="7" t="s">
        <v>104</v>
      </c>
      <c r="C39" s="7">
        <v>1988</v>
      </c>
      <c r="D39" s="8">
        <v>1.1999999999999999E-3</v>
      </c>
      <c r="E39" s="8">
        <v>3.0999999999999999E-3</v>
      </c>
      <c r="F39" s="7"/>
      <c r="G39" s="7"/>
      <c r="H39" s="9"/>
      <c r="I39" s="11">
        <f t="shared" si="11"/>
        <v>0.38709677419354838</v>
      </c>
      <c r="J39" s="7">
        <f t="shared" si="4"/>
        <v>1988</v>
      </c>
      <c r="K39" s="23">
        <f t="shared" si="5"/>
        <v>0.38709677419354838</v>
      </c>
      <c r="L39" s="21">
        <f t="shared" si="0"/>
        <v>1.935483870967742E-2</v>
      </c>
      <c r="M39" s="21">
        <f t="shared" si="1"/>
        <v>1.935483870967742E-2</v>
      </c>
      <c r="N39">
        <f t="shared" si="12"/>
        <v>1.1999999999999999E-3</v>
      </c>
    </row>
    <row r="40" spans="1:15" x14ac:dyDescent="0.25">
      <c r="A40" s="7" t="s">
        <v>102</v>
      </c>
      <c r="B40" s="7" t="s">
        <v>105</v>
      </c>
      <c r="C40" s="7">
        <v>1988</v>
      </c>
      <c r="D40" s="8">
        <v>2.3999999999999998E-3</v>
      </c>
      <c r="E40" s="8">
        <v>3.0999999999999999E-3</v>
      </c>
      <c r="F40" s="7"/>
      <c r="G40" s="7"/>
      <c r="H40" s="9"/>
      <c r="I40" s="11">
        <f t="shared" si="11"/>
        <v>0.77419354838709675</v>
      </c>
      <c r="J40" s="7">
        <f t="shared" si="4"/>
        <v>1988</v>
      </c>
      <c r="K40" s="23">
        <f t="shared" si="5"/>
        <v>0.77419354838709675</v>
      </c>
      <c r="L40" s="21">
        <f t="shared" si="0"/>
        <v>3.870967741935484E-2</v>
      </c>
      <c r="M40" s="21">
        <f t="shared" si="1"/>
        <v>3.870967741935484E-2</v>
      </c>
      <c r="N40">
        <f t="shared" si="12"/>
        <v>2.3999999999999998E-3</v>
      </c>
    </row>
    <row r="41" spans="1:15" x14ac:dyDescent="0.25">
      <c r="A41" s="7" t="s">
        <v>102</v>
      </c>
      <c r="B41" s="7" t="s">
        <v>106</v>
      </c>
      <c r="C41" s="7">
        <v>1988</v>
      </c>
      <c r="D41" s="8">
        <v>4.7999999999999996E-3</v>
      </c>
      <c r="E41" s="8">
        <v>3.0999999999999999E-3</v>
      </c>
      <c r="F41" s="7"/>
      <c r="G41" s="7"/>
      <c r="H41" s="9"/>
      <c r="I41" s="11">
        <f t="shared" si="11"/>
        <v>1.5483870967741935</v>
      </c>
      <c r="J41" s="7">
        <f t="shared" si="4"/>
        <v>1988</v>
      </c>
      <c r="K41" s="23">
        <f t="shared" si="5"/>
        <v>1.5483870967741935</v>
      </c>
      <c r="L41" s="21">
        <f t="shared" si="0"/>
        <v>7.7419354838709681E-2</v>
      </c>
      <c r="M41" s="21">
        <f t="shared" si="1"/>
        <v>7.7419354838709681E-2</v>
      </c>
      <c r="N41">
        <f t="shared" si="12"/>
        <v>4.7999999999999996E-3</v>
      </c>
    </row>
    <row r="42" spans="1:15" x14ac:dyDescent="0.25">
      <c r="A42" s="7" t="s">
        <v>102</v>
      </c>
      <c r="B42" s="7" t="s">
        <v>107</v>
      </c>
      <c r="C42" s="7" t="s">
        <v>112</v>
      </c>
      <c r="D42" s="8">
        <v>9.5999999999999992E-3</v>
      </c>
      <c r="E42" s="8">
        <v>3.0999999999999999E-3</v>
      </c>
      <c r="F42" s="7"/>
      <c r="G42" s="7"/>
      <c r="H42" s="9"/>
      <c r="I42" s="11">
        <f t="shared" si="11"/>
        <v>3.096774193548387</v>
      </c>
      <c r="J42" s="7">
        <v>1991</v>
      </c>
      <c r="K42" s="23">
        <f t="shared" si="5"/>
        <v>3.096774193548387</v>
      </c>
      <c r="L42" s="21">
        <f t="shared" si="0"/>
        <v>0.15483870967741936</v>
      </c>
      <c r="M42" s="21">
        <f t="shared" si="1"/>
        <v>0.15483870967741936</v>
      </c>
      <c r="N42">
        <f t="shared" si="12"/>
        <v>9.5999999999999992E-3</v>
      </c>
    </row>
    <row r="43" spans="1:15" x14ac:dyDescent="0.25">
      <c r="A43" s="7" t="s">
        <v>102</v>
      </c>
      <c r="B43" s="7" t="s">
        <v>108</v>
      </c>
      <c r="C43" s="7" t="s">
        <v>112</v>
      </c>
      <c r="D43" s="8">
        <v>1.44E-2</v>
      </c>
      <c r="E43" s="8">
        <v>3.0999999999999999E-3</v>
      </c>
      <c r="F43" s="7"/>
      <c r="G43" s="7"/>
      <c r="H43" s="9"/>
      <c r="I43" s="11">
        <f t="shared" si="11"/>
        <v>4.645161290322581</v>
      </c>
      <c r="J43" s="7">
        <v>1991</v>
      </c>
      <c r="K43" s="23">
        <f t="shared" si="5"/>
        <v>4.645161290322581</v>
      </c>
      <c r="L43" s="21">
        <f t="shared" si="0"/>
        <v>0.23225806451612907</v>
      </c>
      <c r="M43" s="21">
        <f t="shared" si="1"/>
        <v>0.23225806451612907</v>
      </c>
      <c r="N43">
        <f t="shared" si="12"/>
        <v>1.44E-2</v>
      </c>
    </row>
    <row r="44" spans="1:15" x14ac:dyDescent="0.25">
      <c r="A44" s="7" t="s">
        <v>102</v>
      </c>
      <c r="B44" s="7" t="s">
        <v>109</v>
      </c>
      <c r="C44" s="7" t="s">
        <v>115</v>
      </c>
      <c r="D44" s="8">
        <v>5.6000000000000001E-2</v>
      </c>
      <c r="E44" s="8">
        <v>5.6000000000000001E-2</v>
      </c>
      <c r="F44" s="7"/>
      <c r="G44" s="7"/>
      <c r="H44" s="9"/>
      <c r="I44" s="11">
        <f t="shared" si="11"/>
        <v>1</v>
      </c>
      <c r="J44" s="7">
        <v>1989</v>
      </c>
      <c r="K44" s="23">
        <f t="shared" si="5"/>
        <v>1</v>
      </c>
      <c r="L44" s="21">
        <f t="shared" si="0"/>
        <v>0.05</v>
      </c>
      <c r="M44" s="21">
        <f t="shared" si="1"/>
        <v>0.05</v>
      </c>
      <c r="N44">
        <f t="shared" si="12"/>
        <v>5.6000000000000001E-2</v>
      </c>
    </row>
    <row r="45" spans="1:15" x14ac:dyDescent="0.25">
      <c r="A45" s="7" t="s">
        <v>102</v>
      </c>
      <c r="B45" s="10" t="s">
        <v>110</v>
      </c>
      <c r="C45" s="7">
        <v>1998</v>
      </c>
      <c r="D45" s="8">
        <v>6.4000000000000001E-2</v>
      </c>
      <c r="E45" s="8">
        <f>0.064</f>
        <v>6.4000000000000001E-2</v>
      </c>
      <c r="F45" s="7"/>
      <c r="G45" s="7"/>
      <c r="H45" s="9"/>
      <c r="I45" s="11">
        <f t="shared" si="11"/>
        <v>1</v>
      </c>
      <c r="J45" s="7">
        <f t="shared" si="4"/>
        <v>1998</v>
      </c>
      <c r="K45" s="23">
        <f t="shared" si="5"/>
        <v>1</v>
      </c>
      <c r="L45" s="21">
        <f t="shared" si="0"/>
        <v>0.05</v>
      </c>
      <c r="M45" s="21">
        <f t="shared" si="1"/>
        <v>0.05</v>
      </c>
      <c r="N45">
        <f t="shared" si="12"/>
        <v>6.4000000000000001E-2</v>
      </c>
    </row>
    <row r="46" spans="1:15" x14ac:dyDescent="0.25">
      <c r="A46" s="7" t="s">
        <v>102</v>
      </c>
      <c r="B46" s="7" t="s">
        <v>111</v>
      </c>
      <c r="C46" s="7">
        <v>1990</v>
      </c>
      <c r="D46" s="8">
        <v>0.38400000000000001</v>
      </c>
      <c r="E46" s="8">
        <f>0.064</f>
        <v>6.4000000000000001E-2</v>
      </c>
      <c r="F46" s="7"/>
      <c r="G46" s="7"/>
      <c r="H46" s="9"/>
      <c r="I46" s="11">
        <f t="shared" si="11"/>
        <v>6</v>
      </c>
      <c r="J46" s="7">
        <f t="shared" si="4"/>
        <v>1990</v>
      </c>
      <c r="K46" s="23">
        <f t="shared" si="5"/>
        <v>6</v>
      </c>
      <c r="L46" s="21">
        <f t="shared" si="0"/>
        <v>0.30000000000000004</v>
      </c>
      <c r="M46" s="21">
        <f t="shared" si="1"/>
        <v>0.30000000000000004</v>
      </c>
      <c r="N46">
        <f t="shared" si="12"/>
        <v>0.38400000000000001</v>
      </c>
    </row>
    <row r="47" spans="1:15" x14ac:dyDescent="0.25">
      <c r="A47" s="7" t="s">
        <v>102</v>
      </c>
      <c r="B47" s="7" t="s">
        <v>113</v>
      </c>
      <c r="C47" s="7" t="s">
        <v>114</v>
      </c>
      <c r="D47" s="8">
        <v>1.544</v>
      </c>
      <c r="E47" s="8">
        <v>1.544</v>
      </c>
      <c r="F47" s="7"/>
      <c r="G47" s="7"/>
      <c r="H47" s="9"/>
      <c r="I47" s="11">
        <f t="shared" si="11"/>
        <v>1</v>
      </c>
      <c r="J47" s="7">
        <v>1991</v>
      </c>
      <c r="K47" s="23">
        <f t="shared" si="5"/>
        <v>1</v>
      </c>
      <c r="L47" s="21">
        <f t="shared" si="0"/>
        <v>0.05</v>
      </c>
      <c r="M47" s="21">
        <f t="shared" si="1"/>
        <v>0.05</v>
      </c>
      <c r="N47">
        <f t="shared" si="12"/>
        <v>1.544</v>
      </c>
    </row>
    <row r="48" spans="1:15" x14ac:dyDescent="0.25">
      <c r="A48" s="7" t="s">
        <v>119</v>
      </c>
      <c r="B48" s="7" t="s">
        <v>118</v>
      </c>
      <c r="C48" s="7">
        <v>1990</v>
      </c>
      <c r="D48" s="11">
        <v>1</v>
      </c>
      <c r="E48" s="11">
        <v>1.5</v>
      </c>
      <c r="F48" s="7"/>
      <c r="G48" s="7"/>
      <c r="H48" s="9"/>
      <c r="I48" s="11">
        <f t="shared" ref="I48:I50" si="13">D48/E48</f>
        <v>0.66666666666666663</v>
      </c>
      <c r="J48" s="7">
        <f t="shared" si="4"/>
        <v>1990</v>
      </c>
      <c r="K48" s="23">
        <f t="shared" si="5"/>
        <v>0.66666666666666663</v>
      </c>
      <c r="L48" s="21">
        <f t="shared" si="0"/>
        <v>3.3333333333333333E-2</v>
      </c>
      <c r="M48" s="21">
        <f t="shared" si="1"/>
        <v>3.3333333333333333E-2</v>
      </c>
      <c r="N48">
        <v>1</v>
      </c>
      <c r="O48" t="s">
        <v>116</v>
      </c>
    </row>
    <row r="49" spans="1:15" x14ac:dyDescent="0.25">
      <c r="A49" s="7" t="s">
        <v>119</v>
      </c>
      <c r="B49" s="7" t="s">
        <v>118</v>
      </c>
      <c r="C49" s="7">
        <v>1990</v>
      </c>
      <c r="D49" s="11">
        <v>5</v>
      </c>
      <c r="E49" s="11">
        <v>6</v>
      </c>
      <c r="F49" s="7"/>
      <c r="G49" s="7"/>
      <c r="H49" s="9"/>
      <c r="I49" s="11">
        <f t="shared" si="13"/>
        <v>0.83333333333333337</v>
      </c>
      <c r="J49" s="7">
        <f t="shared" si="4"/>
        <v>1990</v>
      </c>
      <c r="K49" s="23">
        <f t="shared" si="5"/>
        <v>0.83333333333333337</v>
      </c>
      <c r="L49" s="21">
        <f t="shared" si="0"/>
        <v>4.1666666666666671E-2</v>
      </c>
      <c r="M49" s="21">
        <f t="shared" si="1"/>
        <v>4.1666666666666671E-2</v>
      </c>
      <c r="N49">
        <f t="shared" ref="N49:N50" si="14">D49</f>
        <v>5</v>
      </c>
    </row>
    <row r="50" spans="1:15" x14ac:dyDescent="0.25">
      <c r="A50" s="7" t="s">
        <v>119</v>
      </c>
      <c r="B50" s="7" t="s">
        <v>118</v>
      </c>
      <c r="C50" s="7">
        <v>1990</v>
      </c>
      <c r="D50" s="11">
        <v>10</v>
      </c>
      <c r="E50" s="11">
        <v>12</v>
      </c>
      <c r="F50" s="7"/>
      <c r="G50" s="7"/>
      <c r="H50" s="9"/>
      <c r="I50" s="11">
        <f t="shared" si="13"/>
        <v>0.83333333333333337</v>
      </c>
      <c r="J50" s="7">
        <f t="shared" si="4"/>
        <v>1990</v>
      </c>
      <c r="K50" s="23">
        <f t="shared" si="5"/>
        <v>0.83333333333333337</v>
      </c>
      <c r="L50" s="21">
        <f t="shared" si="0"/>
        <v>4.1666666666666671E-2</v>
      </c>
      <c r="M50" s="21">
        <f t="shared" si="1"/>
        <v>4.1666666666666671E-2</v>
      </c>
      <c r="N50">
        <f t="shared" si="14"/>
        <v>10</v>
      </c>
    </row>
    <row r="51" spans="1:15" ht="30" x14ac:dyDescent="0.25">
      <c r="A51" s="6" t="s">
        <v>17</v>
      </c>
      <c r="B51" s="6" t="s">
        <v>18</v>
      </c>
      <c r="C51" s="3">
        <v>1981</v>
      </c>
      <c r="D51" s="3">
        <v>1.1999999999999999E-3</v>
      </c>
      <c r="E51" s="3">
        <v>2.5000000000000001E-2</v>
      </c>
      <c r="F51" s="3">
        <v>0.45</v>
      </c>
      <c r="G51" s="3" t="s">
        <v>19</v>
      </c>
      <c r="H51" s="3" t="s">
        <v>20</v>
      </c>
      <c r="I51" s="3">
        <v>6.4000000000000001E-2</v>
      </c>
      <c r="J51" s="7">
        <f t="shared" si="4"/>
        <v>1981</v>
      </c>
      <c r="K51" s="23">
        <f t="shared" si="5"/>
        <v>6.4000000000000001E-2</v>
      </c>
      <c r="L51" s="21">
        <f t="shared" si="0"/>
        <v>3.2000000000000002E-3</v>
      </c>
      <c r="M51" s="21">
        <f t="shared" si="1"/>
        <v>3.2000000000000002E-3</v>
      </c>
      <c r="N51">
        <v>1.1999999999999999E-3</v>
      </c>
      <c r="O51" s="21" t="s">
        <v>117</v>
      </c>
    </row>
    <row r="52" spans="1:15" ht="30" x14ac:dyDescent="0.25">
      <c r="A52" s="6" t="s">
        <v>17</v>
      </c>
      <c r="B52" s="6" t="s">
        <v>21</v>
      </c>
      <c r="C52" s="3">
        <v>1983</v>
      </c>
      <c r="D52" s="4" t="s">
        <v>22</v>
      </c>
      <c r="E52" s="3">
        <v>0.03</v>
      </c>
      <c r="F52" s="3">
        <v>1E-3</v>
      </c>
      <c r="G52" s="3" t="s">
        <v>19</v>
      </c>
      <c r="H52" s="4" t="s">
        <v>23</v>
      </c>
      <c r="I52" s="3">
        <v>1.5E-3</v>
      </c>
      <c r="J52" s="7">
        <f t="shared" si="4"/>
        <v>1983</v>
      </c>
      <c r="K52" s="23">
        <f t="shared" si="5"/>
        <v>1.5E-3</v>
      </c>
      <c r="L52" s="21">
        <f t="shared" si="0"/>
        <v>7.5000000000000007E-5</v>
      </c>
      <c r="M52" s="21">
        <f t="shared" si="1"/>
        <v>7.5000000000000007E-5</v>
      </c>
      <c r="N52">
        <v>3.0000000000000001E-3</v>
      </c>
    </row>
    <row r="53" spans="1:15" ht="60" x14ac:dyDescent="0.25">
      <c r="A53" s="6" t="s">
        <v>24</v>
      </c>
      <c r="B53" s="6" t="s">
        <v>25</v>
      </c>
      <c r="C53" s="3">
        <v>1991</v>
      </c>
      <c r="D53" s="3" t="s">
        <v>26</v>
      </c>
      <c r="E53" s="3" t="s">
        <v>27</v>
      </c>
      <c r="F53" s="3">
        <v>0.52</v>
      </c>
      <c r="G53" s="3" t="s">
        <v>19</v>
      </c>
      <c r="H53" s="4" t="s">
        <v>28</v>
      </c>
      <c r="I53" s="4" t="s">
        <v>29</v>
      </c>
      <c r="J53" s="7">
        <f t="shared" si="4"/>
        <v>1991</v>
      </c>
      <c r="K53" s="21">
        <v>0.17</v>
      </c>
      <c r="L53" s="21">
        <f t="shared" si="0"/>
        <v>8.5000000000000006E-3</v>
      </c>
      <c r="M53" s="21">
        <f t="shared" si="1"/>
        <v>8.5000000000000006E-3</v>
      </c>
      <c r="N53">
        <v>0.104</v>
      </c>
    </row>
    <row r="54" spans="1:15" ht="60" x14ac:dyDescent="0.25">
      <c r="A54" s="6" t="s">
        <v>24</v>
      </c>
      <c r="B54" s="6" t="s">
        <v>30</v>
      </c>
      <c r="C54" s="3">
        <v>1991</v>
      </c>
      <c r="D54" s="3" t="s">
        <v>31</v>
      </c>
      <c r="E54" s="3">
        <v>0.03</v>
      </c>
      <c r="F54" s="3">
        <v>1.3</v>
      </c>
      <c r="G54" s="3" t="s">
        <v>19</v>
      </c>
      <c r="H54" s="4" t="s">
        <v>28</v>
      </c>
      <c r="I54" s="4" t="s">
        <v>32</v>
      </c>
      <c r="J54" s="7">
        <f t="shared" si="4"/>
        <v>1991</v>
      </c>
      <c r="K54" s="21">
        <v>0.45</v>
      </c>
      <c r="L54" s="21">
        <f t="shared" si="0"/>
        <v>2.2500000000000003E-2</v>
      </c>
      <c r="M54" s="21">
        <f t="shared" si="1"/>
        <v>2.2500000000000003E-2</v>
      </c>
      <c r="N54">
        <v>3.9E-2</v>
      </c>
    </row>
    <row r="55" spans="1:15" ht="90" x14ac:dyDescent="0.25">
      <c r="A55" s="6" t="s">
        <v>33</v>
      </c>
      <c r="B55" s="6" t="s">
        <v>34</v>
      </c>
      <c r="C55" s="3">
        <v>2000</v>
      </c>
      <c r="D55" s="3" t="s">
        <v>35</v>
      </c>
      <c r="E55" s="3">
        <v>1.2287999999999999</v>
      </c>
      <c r="F55" s="3" t="s">
        <v>36</v>
      </c>
      <c r="G55" s="3" t="s">
        <v>19</v>
      </c>
      <c r="H55" s="3">
        <v>1</v>
      </c>
      <c r="I55" s="3" t="s">
        <v>37</v>
      </c>
      <c r="J55" s="7">
        <f t="shared" si="4"/>
        <v>2000</v>
      </c>
      <c r="K55" s="21">
        <v>0.17199999999999999</v>
      </c>
      <c r="L55" s="21">
        <f t="shared" si="0"/>
        <v>8.6E-3</v>
      </c>
      <c r="M55" s="21">
        <f t="shared" si="1"/>
        <v>8.6E-3</v>
      </c>
      <c r="N55">
        <f>0.0096*22</f>
        <v>0.21119999999999997</v>
      </c>
    </row>
    <row r="56" spans="1:15" ht="45" x14ac:dyDescent="0.25">
      <c r="A56" s="6" t="s">
        <v>33</v>
      </c>
      <c r="B56" s="5" t="s">
        <v>38</v>
      </c>
      <c r="C56" s="3">
        <v>2003</v>
      </c>
      <c r="D56" s="3" t="s">
        <v>39</v>
      </c>
      <c r="E56" s="3">
        <v>0.2</v>
      </c>
      <c r="F56" s="3" t="s">
        <v>40</v>
      </c>
      <c r="G56" s="3" t="s">
        <v>19</v>
      </c>
      <c r="H56" s="3" t="s">
        <v>41</v>
      </c>
      <c r="I56" s="4" t="s">
        <v>42</v>
      </c>
      <c r="J56" s="7">
        <f t="shared" si="4"/>
        <v>2003</v>
      </c>
      <c r="K56" s="21">
        <v>0.33</v>
      </c>
      <c r="L56" s="21">
        <f t="shared" si="0"/>
        <v>1.6500000000000001E-2</v>
      </c>
      <c r="M56" s="21">
        <f t="shared" si="1"/>
        <v>1.6500000000000001E-2</v>
      </c>
      <c r="N56">
        <v>0.2</v>
      </c>
    </row>
    <row r="57" spans="1:15" ht="45" x14ac:dyDescent="0.25">
      <c r="A57" s="6" t="s">
        <v>33</v>
      </c>
      <c r="B57" s="5" t="s">
        <v>43</v>
      </c>
      <c r="C57" s="3"/>
      <c r="D57" s="3" t="s">
        <v>44</v>
      </c>
      <c r="E57" s="3">
        <v>0.2</v>
      </c>
      <c r="F57" s="3" t="s">
        <v>45</v>
      </c>
      <c r="G57" s="3" t="s">
        <v>19</v>
      </c>
      <c r="H57" s="3" t="s">
        <v>41</v>
      </c>
      <c r="I57" s="4" t="s">
        <v>46</v>
      </c>
      <c r="J57" s="7">
        <f t="shared" si="4"/>
        <v>0</v>
      </c>
      <c r="K57" s="21">
        <v>0.45</v>
      </c>
      <c r="L57" s="21">
        <f t="shared" si="0"/>
        <v>2.2500000000000003E-2</v>
      </c>
      <c r="M57" s="21">
        <f t="shared" si="1"/>
        <v>2.2500000000000003E-2</v>
      </c>
      <c r="N57">
        <v>0.27</v>
      </c>
    </row>
    <row r="58" spans="1:15" ht="30" x14ac:dyDescent="0.25">
      <c r="A58" s="6" t="s">
        <v>47</v>
      </c>
      <c r="B58" s="6" t="s">
        <v>48</v>
      </c>
      <c r="C58" s="3">
        <v>2001</v>
      </c>
      <c r="D58" s="3">
        <v>0.38400000000000001</v>
      </c>
      <c r="E58" s="3">
        <v>5</v>
      </c>
      <c r="F58" s="3">
        <v>7.6999999999999999E-2</v>
      </c>
      <c r="G58" s="3" t="s">
        <v>19</v>
      </c>
      <c r="H58" s="3">
        <v>1</v>
      </c>
      <c r="I58" s="3">
        <v>0.51</v>
      </c>
      <c r="J58" s="7">
        <f t="shared" si="4"/>
        <v>2001</v>
      </c>
      <c r="K58" s="23">
        <f t="shared" ref="K58:K70" si="15">I58</f>
        <v>0.51</v>
      </c>
      <c r="L58" s="21">
        <f t="shared" si="0"/>
        <v>2.5500000000000002E-2</v>
      </c>
      <c r="M58" s="21">
        <f t="shared" si="1"/>
        <v>2.5500000000000002E-2</v>
      </c>
      <c r="N58">
        <f t="shared" ref="N58:N79" si="16">D58</f>
        <v>0.38400000000000001</v>
      </c>
    </row>
    <row r="59" spans="1:15" ht="45" x14ac:dyDescent="0.25">
      <c r="A59" s="6" t="s">
        <v>47</v>
      </c>
      <c r="B59" s="6" t="s">
        <v>49</v>
      </c>
      <c r="C59" s="3">
        <v>2002</v>
      </c>
      <c r="D59" s="3">
        <v>0.153</v>
      </c>
      <c r="E59" s="3">
        <v>1.2287999999999999</v>
      </c>
      <c r="F59" s="3">
        <v>0.125</v>
      </c>
      <c r="G59" s="3" t="s">
        <v>19</v>
      </c>
      <c r="H59" s="3">
        <v>1</v>
      </c>
      <c r="I59" s="3" t="s">
        <v>50</v>
      </c>
      <c r="J59" s="7">
        <f t="shared" si="4"/>
        <v>2002</v>
      </c>
      <c r="K59" s="21">
        <v>0.17199999999999999</v>
      </c>
      <c r="L59" s="21">
        <f t="shared" si="0"/>
        <v>8.6E-3</v>
      </c>
      <c r="M59" s="21">
        <f t="shared" si="1"/>
        <v>8.6E-3</v>
      </c>
      <c r="N59">
        <f t="shared" si="16"/>
        <v>0.153</v>
      </c>
    </row>
    <row r="60" spans="1:15" ht="60" x14ac:dyDescent="0.25">
      <c r="A60" s="6" t="s">
        <v>47</v>
      </c>
      <c r="B60" s="6" t="s">
        <v>51</v>
      </c>
      <c r="C60" s="3">
        <v>2002</v>
      </c>
      <c r="D60" s="3">
        <v>3.0720000000000001</v>
      </c>
      <c r="E60" s="3">
        <v>1.2287999999999999</v>
      </c>
      <c r="F60" s="3">
        <v>2.5</v>
      </c>
      <c r="G60" s="3" t="s">
        <v>19</v>
      </c>
      <c r="H60" s="3">
        <v>1</v>
      </c>
      <c r="I60" s="3">
        <v>1.3</v>
      </c>
      <c r="J60" s="7">
        <f t="shared" si="4"/>
        <v>2002</v>
      </c>
      <c r="K60" s="23">
        <f t="shared" si="15"/>
        <v>1.3</v>
      </c>
      <c r="L60" s="21">
        <f t="shared" si="0"/>
        <v>6.5000000000000002E-2</v>
      </c>
      <c r="M60" s="21">
        <f t="shared" si="1"/>
        <v>6.5000000000000002E-2</v>
      </c>
      <c r="N60">
        <f t="shared" si="16"/>
        <v>3.0720000000000001</v>
      </c>
    </row>
    <row r="61" spans="1:15" ht="30" x14ac:dyDescent="0.25">
      <c r="A61" s="6" t="s">
        <v>52</v>
      </c>
      <c r="B61" s="6" t="s">
        <v>53</v>
      </c>
      <c r="C61" s="3">
        <v>2004</v>
      </c>
      <c r="D61" s="3">
        <v>96</v>
      </c>
      <c r="E61" s="3">
        <v>20</v>
      </c>
      <c r="F61" s="3">
        <v>4.8</v>
      </c>
      <c r="G61" s="3"/>
      <c r="H61" s="3" t="s">
        <v>54</v>
      </c>
      <c r="I61" s="3">
        <v>1.2</v>
      </c>
      <c r="J61" s="7">
        <f t="shared" si="4"/>
        <v>2004</v>
      </c>
      <c r="K61" s="23">
        <f t="shared" si="15"/>
        <v>1.2</v>
      </c>
      <c r="L61" s="21">
        <f t="shared" si="0"/>
        <v>0.06</v>
      </c>
      <c r="M61" s="21">
        <f t="shared" si="1"/>
        <v>0.06</v>
      </c>
      <c r="N61">
        <f t="shared" si="16"/>
        <v>96</v>
      </c>
    </row>
    <row r="62" spans="1:15" ht="30" x14ac:dyDescent="0.25">
      <c r="A62" s="5" t="s">
        <v>55</v>
      </c>
      <c r="B62" s="6" t="s">
        <v>56</v>
      </c>
      <c r="C62" s="3">
        <v>2007</v>
      </c>
      <c r="D62" s="3">
        <v>21.1</v>
      </c>
      <c r="E62" s="3">
        <v>5</v>
      </c>
      <c r="F62" s="3">
        <v>4.22</v>
      </c>
      <c r="G62" s="3"/>
      <c r="H62" s="3">
        <v>1</v>
      </c>
      <c r="I62" s="3">
        <v>4.22</v>
      </c>
      <c r="J62" s="7">
        <f t="shared" si="4"/>
        <v>2007</v>
      </c>
      <c r="K62" s="23">
        <f t="shared" si="15"/>
        <v>4.22</v>
      </c>
      <c r="L62" s="21">
        <f t="shared" si="0"/>
        <v>0.21099999999999999</v>
      </c>
      <c r="M62" s="21">
        <f t="shared" si="1"/>
        <v>0.21099999999999999</v>
      </c>
      <c r="N62">
        <f t="shared" si="16"/>
        <v>21.1</v>
      </c>
    </row>
    <row r="63" spans="1:15" ht="30" x14ac:dyDescent="0.25">
      <c r="A63" s="6" t="s">
        <v>57</v>
      </c>
      <c r="B63" s="5" t="s">
        <v>58</v>
      </c>
      <c r="C63" s="3">
        <v>2005</v>
      </c>
      <c r="D63" s="3">
        <v>3.9</v>
      </c>
      <c r="E63" s="3">
        <v>0.625</v>
      </c>
      <c r="F63" s="4" t="s">
        <v>59</v>
      </c>
      <c r="G63" s="3"/>
      <c r="H63" s="3">
        <v>1</v>
      </c>
      <c r="I63" s="3">
        <v>7.23</v>
      </c>
      <c r="J63" s="7">
        <f t="shared" si="4"/>
        <v>2005</v>
      </c>
      <c r="K63" s="23">
        <f t="shared" si="15"/>
        <v>7.23</v>
      </c>
      <c r="L63" s="21">
        <f t="shared" si="0"/>
        <v>0.36150000000000004</v>
      </c>
      <c r="M63" s="21">
        <f t="shared" si="1"/>
        <v>0.36150000000000004</v>
      </c>
      <c r="N63">
        <f t="shared" si="16"/>
        <v>3.9</v>
      </c>
    </row>
    <row r="64" spans="1:15" ht="30" x14ac:dyDescent="0.25">
      <c r="A64" s="6" t="s">
        <v>60</v>
      </c>
      <c r="B64" s="6" t="s">
        <v>61</v>
      </c>
      <c r="C64" s="3">
        <v>2009</v>
      </c>
      <c r="D64" s="3">
        <v>81.599999999999994</v>
      </c>
      <c r="E64" s="3">
        <v>20</v>
      </c>
      <c r="F64" s="3">
        <v>4.08</v>
      </c>
      <c r="G64" s="4" t="s">
        <v>62</v>
      </c>
      <c r="H64" s="3">
        <v>1</v>
      </c>
      <c r="I64" s="3">
        <v>16.32</v>
      </c>
      <c r="J64" s="7">
        <f t="shared" si="4"/>
        <v>2009</v>
      </c>
      <c r="K64" s="23">
        <f t="shared" si="15"/>
        <v>16.32</v>
      </c>
      <c r="L64" s="21">
        <f t="shared" si="0"/>
        <v>0.81600000000000006</v>
      </c>
      <c r="M64" s="21">
        <f t="shared" si="1"/>
        <v>0.81600000000000006</v>
      </c>
      <c r="N64">
        <f t="shared" si="16"/>
        <v>81.599999999999994</v>
      </c>
    </row>
    <row r="65" spans="1:14" ht="45" x14ac:dyDescent="0.25">
      <c r="A65" s="6" t="s">
        <v>60</v>
      </c>
      <c r="B65" s="6" t="s">
        <v>63</v>
      </c>
      <c r="C65" s="4" t="s">
        <v>64</v>
      </c>
      <c r="D65" s="3">
        <v>75</v>
      </c>
      <c r="E65" s="3">
        <v>20</v>
      </c>
      <c r="F65" s="3">
        <v>3.75</v>
      </c>
      <c r="G65" s="4" t="s">
        <v>65</v>
      </c>
      <c r="H65" s="3">
        <v>1</v>
      </c>
      <c r="I65" s="3">
        <v>30</v>
      </c>
      <c r="J65" s="7" t="str">
        <f t="shared" si="4"/>
        <v>2013[7]</v>
      </c>
      <c r="K65" s="23">
        <f t="shared" si="15"/>
        <v>30</v>
      </c>
      <c r="L65" s="21">
        <f t="shared" si="0"/>
        <v>1.5</v>
      </c>
      <c r="M65" s="21">
        <f t="shared" si="1"/>
        <v>1.5</v>
      </c>
      <c r="N65">
        <f t="shared" si="16"/>
        <v>75</v>
      </c>
    </row>
    <row r="66" spans="1:14" ht="45" x14ac:dyDescent="0.25">
      <c r="A66" s="6" t="s">
        <v>66</v>
      </c>
      <c r="B66" s="6" t="s">
        <v>67</v>
      </c>
      <c r="C66" s="3">
        <v>2003</v>
      </c>
      <c r="D66" s="3">
        <v>54</v>
      </c>
      <c r="E66" s="3">
        <v>20</v>
      </c>
      <c r="F66" s="3">
        <v>2.7</v>
      </c>
      <c r="G66" s="3"/>
      <c r="H66" s="3" t="s">
        <v>41</v>
      </c>
      <c r="I66" s="3">
        <v>0.9</v>
      </c>
      <c r="J66" s="7">
        <f t="shared" si="4"/>
        <v>2003</v>
      </c>
      <c r="K66" s="23">
        <f t="shared" si="15"/>
        <v>0.9</v>
      </c>
      <c r="L66" s="21">
        <f t="shared" si="0"/>
        <v>4.5000000000000005E-2</v>
      </c>
      <c r="M66" s="21">
        <f t="shared" si="1"/>
        <v>4.5000000000000005E-2</v>
      </c>
      <c r="N66">
        <f t="shared" si="16"/>
        <v>54</v>
      </c>
    </row>
    <row r="67" spans="1:14" ht="45" x14ac:dyDescent="0.25">
      <c r="A67" s="6" t="s">
        <v>66</v>
      </c>
      <c r="B67" s="6" t="s">
        <v>68</v>
      </c>
      <c r="C67" s="3">
        <v>2007</v>
      </c>
      <c r="D67" s="4" t="s">
        <v>69</v>
      </c>
      <c r="E67" s="3">
        <v>20</v>
      </c>
      <c r="F67" s="3">
        <v>3.61</v>
      </c>
      <c r="G67" s="3"/>
      <c r="H67" s="3" t="s">
        <v>41</v>
      </c>
      <c r="I67" s="3">
        <v>1.2</v>
      </c>
      <c r="J67" s="7">
        <f t="shared" si="4"/>
        <v>2007</v>
      </c>
      <c r="K67" s="23">
        <f t="shared" si="15"/>
        <v>1.2</v>
      </c>
      <c r="L67" s="21">
        <f t="shared" si="0"/>
        <v>0.06</v>
      </c>
      <c r="M67" s="21">
        <f t="shared" si="1"/>
        <v>0.06</v>
      </c>
      <c r="N67">
        <v>72.2</v>
      </c>
    </row>
    <row r="68" spans="1:14" ht="45" x14ac:dyDescent="0.25">
      <c r="A68" s="6" t="s">
        <v>66</v>
      </c>
      <c r="B68" s="6" t="s">
        <v>70</v>
      </c>
      <c r="C68" s="3">
        <v>2012</v>
      </c>
      <c r="D68" s="4" t="s">
        <v>71</v>
      </c>
      <c r="E68" s="3">
        <v>80</v>
      </c>
      <c r="F68" s="3">
        <v>5.42</v>
      </c>
      <c r="G68" s="3"/>
      <c r="H68" s="3"/>
      <c r="I68" s="15">
        <f>1.2*433.3/(80*(72.2/20))</f>
        <v>1.800415512465374</v>
      </c>
      <c r="J68" s="7">
        <f t="shared" si="4"/>
        <v>2012</v>
      </c>
      <c r="K68" s="23">
        <f t="shared" si="15"/>
        <v>1.800415512465374</v>
      </c>
      <c r="L68" s="21">
        <f t="shared" si="0"/>
        <v>9.0020775623268712E-2</v>
      </c>
      <c r="M68" s="21">
        <f t="shared" si="1"/>
        <v>9.0020775623268712E-2</v>
      </c>
      <c r="N68">
        <v>433.3</v>
      </c>
    </row>
    <row r="69" spans="1:14" ht="30" x14ac:dyDescent="0.25">
      <c r="A69" s="6" t="s">
        <v>72</v>
      </c>
      <c r="B69" s="6" t="s">
        <v>73</v>
      </c>
      <c r="C69" s="3">
        <v>2013</v>
      </c>
      <c r="D69" s="3">
        <v>6756</v>
      </c>
      <c r="E69" s="3">
        <v>2160</v>
      </c>
      <c r="F69" s="3">
        <v>3</v>
      </c>
      <c r="G69" s="3"/>
      <c r="H69" s="3" t="s">
        <v>41</v>
      </c>
      <c r="I69" s="3">
        <v>1</v>
      </c>
      <c r="J69" s="7">
        <f t="shared" si="4"/>
        <v>2013</v>
      </c>
      <c r="K69" s="23">
        <f t="shared" si="15"/>
        <v>1</v>
      </c>
      <c r="L69" s="21">
        <f t="shared" si="0"/>
        <v>0.05</v>
      </c>
      <c r="M69" s="21">
        <f t="shared" si="1"/>
        <v>0.05</v>
      </c>
      <c r="N69">
        <f t="shared" si="16"/>
        <v>6756</v>
      </c>
    </row>
    <row r="70" spans="1:14" ht="45" x14ac:dyDescent="0.25">
      <c r="A70" s="6" t="s">
        <v>74</v>
      </c>
      <c r="B70" s="6" t="s">
        <v>75</v>
      </c>
      <c r="C70" s="3">
        <v>1998</v>
      </c>
      <c r="D70" s="3" t="s">
        <v>76</v>
      </c>
      <c r="E70" s="3">
        <v>2.5000000000000001E-2</v>
      </c>
      <c r="F70" s="3">
        <v>1.44</v>
      </c>
      <c r="G70" s="3" t="s">
        <v>19</v>
      </c>
      <c r="H70" s="3"/>
      <c r="I70" s="3">
        <v>1.44</v>
      </c>
      <c r="J70" s="7">
        <f t="shared" si="4"/>
        <v>1998</v>
      </c>
      <c r="K70" s="23">
        <f t="shared" si="15"/>
        <v>1.44</v>
      </c>
      <c r="L70" s="21">
        <f t="shared" si="0"/>
        <v>7.1999999999999995E-2</v>
      </c>
      <c r="M70" s="21">
        <f t="shared" si="1"/>
        <v>7.1999999999999995E-2</v>
      </c>
      <c r="N70">
        <v>3.5999999999999997E-2</v>
      </c>
    </row>
    <row r="71" spans="1:14" ht="30" x14ac:dyDescent="0.25">
      <c r="A71" s="6" t="s">
        <v>77</v>
      </c>
      <c r="B71" s="6" t="s">
        <v>78</v>
      </c>
      <c r="C71" s="3">
        <v>1995</v>
      </c>
      <c r="D71" s="3" t="s">
        <v>79</v>
      </c>
      <c r="E71" s="3">
        <v>1.712</v>
      </c>
      <c r="F71" s="3" t="s">
        <v>80</v>
      </c>
      <c r="G71" s="3" t="s">
        <v>19</v>
      </c>
      <c r="H71" s="3" t="s">
        <v>81</v>
      </c>
      <c r="I71" s="3" t="s">
        <v>82</v>
      </c>
      <c r="J71" s="7">
        <f t="shared" si="4"/>
        <v>1995</v>
      </c>
      <c r="K71" s="21">
        <f>AVERAGE(0.08,0.17)</f>
        <v>0.125</v>
      </c>
      <c r="L71" s="21">
        <f>-(0.08-0.17)/2</f>
        <v>4.5000000000000005E-2</v>
      </c>
      <c r="M71" s="21">
        <f t="shared" ref="M71:M72" si="17">L71</f>
        <v>4.5000000000000005E-2</v>
      </c>
      <c r="N71">
        <v>0.8</v>
      </c>
    </row>
    <row r="72" spans="1:14" ht="30" x14ac:dyDescent="0.25">
      <c r="A72" s="6" t="s">
        <v>77</v>
      </c>
      <c r="B72" s="5" t="s">
        <v>83</v>
      </c>
      <c r="C72" s="3">
        <v>1995</v>
      </c>
      <c r="D72" s="3" t="s">
        <v>79</v>
      </c>
      <c r="E72" s="3">
        <v>1.712</v>
      </c>
      <c r="F72" s="3" t="s">
        <v>80</v>
      </c>
      <c r="G72" s="3" t="s">
        <v>19</v>
      </c>
      <c r="H72" s="3">
        <v>1</v>
      </c>
      <c r="I72" s="3" t="s">
        <v>80</v>
      </c>
      <c r="J72" s="7">
        <f t="shared" si="4"/>
        <v>1995</v>
      </c>
      <c r="K72" s="21">
        <f>AVERAGE(0.34,0.67)</f>
        <v>0.505</v>
      </c>
      <c r="L72" s="21">
        <f>(0.67-0.34)/2</f>
        <v>0.16500000000000001</v>
      </c>
      <c r="M72" s="21">
        <f t="shared" si="17"/>
        <v>0.16500000000000001</v>
      </c>
      <c r="N72">
        <v>0.8</v>
      </c>
    </row>
    <row r="73" spans="1:14" ht="45" x14ac:dyDescent="0.25">
      <c r="A73" s="6" t="s">
        <v>84</v>
      </c>
      <c r="B73" s="6" t="s">
        <v>85</v>
      </c>
      <c r="C73" s="3">
        <v>1997</v>
      </c>
      <c r="D73" s="3" t="s">
        <v>86</v>
      </c>
      <c r="E73" s="3">
        <v>8</v>
      </c>
      <c r="F73" s="3" t="s">
        <v>87</v>
      </c>
      <c r="G73" s="3" t="s">
        <v>19</v>
      </c>
      <c r="H73" s="3" t="s">
        <v>81</v>
      </c>
      <c r="I73" s="3">
        <v>0.55000000000000004</v>
      </c>
      <c r="J73" s="7">
        <f t="shared" si="4"/>
        <v>1997</v>
      </c>
      <c r="K73" s="23">
        <f t="shared" ref="K73" si="18">I73</f>
        <v>0.55000000000000004</v>
      </c>
      <c r="L73" s="21">
        <f t="shared" ref="L73" si="19">0.05*K73</f>
        <v>2.7500000000000004E-2</v>
      </c>
      <c r="M73" s="21">
        <f t="shared" ref="M73" si="20">0.05*K73</f>
        <v>2.7500000000000004E-2</v>
      </c>
      <c r="N73">
        <v>22</v>
      </c>
    </row>
    <row r="74" spans="1:14" ht="45" x14ac:dyDescent="0.25">
      <c r="A74" s="6" t="s">
        <v>84</v>
      </c>
      <c r="B74" s="5" t="s">
        <v>88</v>
      </c>
      <c r="C74" s="3">
        <v>1996</v>
      </c>
      <c r="D74" s="3" t="s">
        <v>86</v>
      </c>
      <c r="E74" s="3">
        <v>8</v>
      </c>
      <c r="F74" s="3" t="s">
        <v>87</v>
      </c>
      <c r="G74" s="3" t="s">
        <v>19</v>
      </c>
      <c r="H74" s="3">
        <v>1</v>
      </c>
      <c r="I74" s="3" t="s">
        <v>87</v>
      </c>
      <c r="J74" s="7">
        <f t="shared" si="4"/>
        <v>1996</v>
      </c>
      <c r="K74" s="22">
        <v>2.8</v>
      </c>
      <c r="L74" s="21">
        <v>0</v>
      </c>
      <c r="M74" s="21">
        <v>1.2</v>
      </c>
      <c r="N74">
        <v>22</v>
      </c>
    </row>
    <row r="75" spans="1:14" ht="30" x14ac:dyDescent="0.25">
      <c r="A75" s="6" t="s">
        <v>84</v>
      </c>
      <c r="B75" s="6" t="s">
        <v>89</v>
      </c>
      <c r="C75" s="3">
        <v>2007</v>
      </c>
      <c r="D75" s="3" t="s">
        <v>90</v>
      </c>
      <c r="E75" s="3">
        <v>8</v>
      </c>
      <c r="F75" s="3" t="s">
        <v>91</v>
      </c>
      <c r="G75" s="3" t="s">
        <v>19</v>
      </c>
      <c r="H75" s="3" t="s">
        <v>81</v>
      </c>
      <c r="I75" s="3" t="s">
        <v>92</v>
      </c>
      <c r="J75" s="7">
        <f t="shared" si="4"/>
        <v>2007</v>
      </c>
      <c r="K75" s="22">
        <v>0.21</v>
      </c>
      <c r="L75" s="21">
        <f>(0.28-0.14)/2</f>
        <v>7.0000000000000007E-2</v>
      </c>
      <c r="M75" s="21">
        <f>L75</f>
        <v>7.0000000000000007E-2</v>
      </c>
      <c r="N75">
        <v>8</v>
      </c>
    </row>
    <row r="76" spans="1:14" ht="30" x14ac:dyDescent="0.25">
      <c r="A76" s="6" t="s">
        <v>84</v>
      </c>
      <c r="B76" s="5" t="s">
        <v>93</v>
      </c>
      <c r="C76" s="3">
        <v>2007</v>
      </c>
      <c r="D76" s="3" t="s">
        <v>90</v>
      </c>
      <c r="E76" s="3">
        <v>8</v>
      </c>
      <c r="F76" s="3" t="s">
        <v>91</v>
      </c>
      <c r="G76" s="3" t="s">
        <v>19</v>
      </c>
      <c r="H76" s="3">
        <v>1</v>
      </c>
      <c r="I76" s="3" t="s">
        <v>91</v>
      </c>
      <c r="J76" s="7">
        <f t="shared" si="4"/>
        <v>2007</v>
      </c>
      <c r="K76" s="22">
        <v>1.04</v>
      </c>
      <c r="L76" s="21">
        <f>(1.4-0.68)/2</f>
        <v>0.35999999999999993</v>
      </c>
      <c r="M76" s="21">
        <f>L76</f>
        <v>0.35999999999999993</v>
      </c>
      <c r="N76">
        <v>8</v>
      </c>
    </row>
    <row r="77" spans="1:14" ht="60" x14ac:dyDescent="0.25">
      <c r="A77" s="6" t="s">
        <v>94</v>
      </c>
      <c r="B77" s="5" t="s">
        <v>95</v>
      </c>
      <c r="C77" s="3">
        <v>2015</v>
      </c>
      <c r="D77" s="3">
        <v>38</v>
      </c>
      <c r="E77" s="3">
        <v>6</v>
      </c>
      <c r="F77" s="3">
        <v>6.33</v>
      </c>
      <c r="G77" s="3" t="s">
        <v>19</v>
      </c>
      <c r="H77" s="3" t="s">
        <v>19</v>
      </c>
      <c r="I77" s="3">
        <v>6.33</v>
      </c>
      <c r="J77" s="7">
        <f t="shared" si="4"/>
        <v>2015</v>
      </c>
      <c r="K77" s="23">
        <f t="shared" ref="K77:K80" si="21">I77</f>
        <v>6.33</v>
      </c>
      <c r="L77" s="21">
        <f t="shared" ref="L77:L79" si="22">0.05*K77</f>
        <v>0.3165</v>
      </c>
      <c r="M77" s="21">
        <f t="shared" ref="M77:M79" si="23">0.05*K77</f>
        <v>0.3165</v>
      </c>
      <c r="N77">
        <f t="shared" si="16"/>
        <v>38</v>
      </c>
    </row>
    <row r="78" spans="1:14" ht="45" x14ac:dyDescent="0.25">
      <c r="A78" s="6" t="s">
        <v>96</v>
      </c>
      <c r="B78" s="6" t="s">
        <v>97</v>
      </c>
      <c r="C78" s="3">
        <v>2015</v>
      </c>
      <c r="D78" s="3">
        <v>12</v>
      </c>
      <c r="E78" s="3">
        <v>0.96199999999999997</v>
      </c>
      <c r="F78" s="3">
        <v>12.47</v>
      </c>
      <c r="G78" s="3" t="s">
        <v>19</v>
      </c>
      <c r="H78" s="3" t="s">
        <v>19</v>
      </c>
      <c r="I78" s="3">
        <v>12.47</v>
      </c>
      <c r="J78" s="7">
        <f t="shared" si="4"/>
        <v>2015</v>
      </c>
      <c r="K78" s="23">
        <f t="shared" si="21"/>
        <v>12.47</v>
      </c>
      <c r="L78" s="21">
        <f t="shared" si="22"/>
        <v>0.62350000000000005</v>
      </c>
      <c r="M78" s="21">
        <f t="shared" si="23"/>
        <v>0.62350000000000005</v>
      </c>
      <c r="N78">
        <f t="shared" si="16"/>
        <v>12</v>
      </c>
    </row>
    <row r="79" spans="1:14" ht="45" x14ac:dyDescent="0.25">
      <c r="A79" s="6" t="s">
        <v>96</v>
      </c>
      <c r="B79" s="6" t="s">
        <v>98</v>
      </c>
      <c r="C79" s="3">
        <v>2015</v>
      </c>
      <c r="D79" s="3">
        <v>28</v>
      </c>
      <c r="E79" s="3">
        <v>2.109</v>
      </c>
      <c r="F79" s="3">
        <v>13.59</v>
      </c>
      <c r="G79" s="3" t="s">
        <v>19</v>
      </c>
      <c r="H79" s="3" t="s">
        <v>19</v>
      </c>
      <c r="I79" s="3">
        <v>13.59</v>
      </c>
      <c r="J79" s="7">
        <f t="shared" si="4"/>
        <v>2015</v>
      </c>
      <c r="K79" s="23">
        <f t="shared" si="21"/>
        <v>13.59</v>
      </c>
      <c r="L79" s="21">
        <f t="shared" si="22"/>
        <v>0.67949999999999999</v>
      </c>
      <c r="M79" s="21">
        <f t="shared" si="23"/>
        <v>0.67949999999999999</v>
      </c>
      <c r="N79">
        <f t="shared" si="16"/>
        <v>28</v>
      </c>
    </row>
    <row r="80" spans="1:14" ht="45" x14ac:dyDescent="0.25">
      <c r="A80" s="6" t="s">
        <v>99</v>
      </c>
      <c r="B80" s="6" t="s">
        <v>100</v>
      </c>
      <c r="C80" s="3">
        <v>1999</v>
      </c>
      <c r="D80" s="3">
        <v>5.6000000000000001E-2</v>
      </c>
      <c r="E80" s="3">
        <v>4.0000000000000001E-3</v>
      </c>
      <c r="F80" s="3">
        <v>14</v>
      </c>
      <c r="G80" s="3" t="s">
        <v>19</v>
      </c>
      <c r="H80" s="3" t="s">
        <v>19</v>
      </c>
      <c r="I80" s="3">
        <v>14</v>
      </c>
      <c r="J80" s="7">
        <f t="shared" si="4"/>
        <v>1999</v>
      </c>
      <c r="K80" s="23">
        <f t="shared" si="21"/>
        <v>14</v>
      </c>
      <c r="L80" s="21">
        <f>0.05*K80</f>
        <v>0.70000000000000007</v>
      </c>
      <c r="M80" s="21">
        <f>0.05*K80</f>
        <v>0.70000000000000007</v>
      </c>
      <c r="N80">
        <f>D80</f>
        <v>5.6000000000000001E-2</v>
      </c>
    </row>
  </sheetData>
  <mergeCells count="7">
    <mergeCell ref="A3:I3"/>
    <mergeCell ref="A4:A7"/>
    <mergeCell ref="B4:B7"/>
    <mergeCell ref="F4:G4"/>
    <mergeCell ref="H4:H7"/>
    <mergeCell ref="F5:G5"/>
    <mergeCell ref="F6:G6"/>
  </mergeCells>
  <hyperlinks>
    <hyperlink ref="D4" r:id="rId1" tooltip="Net bitrate" display="https://en.wikipedia.org/wiki/Net_bitrate"/>
    <hyperlink ref="E4" r:id="rId2" tooltip="Bandwidth (signal processing)" display="https://en.wikipedia.org/wiki/Bandwidth_(signal_processing)"/>
    <hyperlink ref="H4" r:id="rId3" tooltip="Frequency reuse factor" display="https://en.wikipedia.org/wiki/Frequency_reuse_factor"/>
    <hyperlink ref="A51" r:id="rId4" tooltip="1G" display="https://en.wikipedia.org/wiki/1G"/>
    <hyperlink ref="B51" r:id="rId5" tooltip="Nordic Mobile Telephone" display="https://en.wikipedia.org/wiki/Nordic_Mobile_Telephone"/>
    <hyperlink ref="A52" r:id="rId6" tooltip="1G" display="https://en.wikipedia.org/wiki/1G"/>
    <hyperlink ref="B52" r:id="rId7" tooltip="Advanced Mobile Phone System" display="https://en.wikipedia.org/wiki/Advanced_Mobile_Phone_System"/>
    <hyperlink ref="D52" r:id="rId8" location="cite_note-2" display="https://en.wikipedia.org/wiki/Spectral_efficiency - cite_note-2"/>
    <hyperlink ref="H52" r:id="rId9" location="cite_note-3" display="https://en.wikipedia.org/wiki/Spectral_efficiency - cite_note-3"/>
    <hyperlink ref="A53" r:id="rId10" tooltip="2G" display="https://en.wikipedia.org/wiki/2G"/>
    <hyperlink ref="B53" r:id="rId11" tooltip="GSM" display="https://en.wikipedia.org/wiki/GSM"/>
    <hyperlink ref="H53" r:id="rId12" location="cite_note-furusk.C3.A4r-4" display="https://en.wikipedia.org/wiki/Spectral_efficiency - cite_note-furusk.C3.A4r-4"/>
    <hyperlink ref="I53" r:id="rId13" location="cite_note-furusk.C3.A4r-4" display="https://en.wikipedia.org/wiki/Spectral_efficiency - cite_note-furusk.C3.A4r-4"/>
    <hyperlink ref="A54" r:id="rId14" tooltip="2G" display="https://en.wikipedia.org/wiki/2G"/>
    <hyperlink ref="B54" r:id="rId15" tooltip="D-AMPS" display="https://en.wikipedia.org/wiki/D-AMPS"/>
    <hyperlink ref="H54" r:id="rId16" location="cite_note-furusk.C3.A4r-4" display="https://en.wikipedia.org/wiki/Spectral_efficiency - cite_note-furusk.C3.A4r-4"/>
    <hyperlink ref="I54" r:id="rId17" location="cite_note-furusk.C3.A4r-4" display="https://en.wikipedia.org/wiki/Spectral_efficiency - cite_note-furusk.C3.A4r-4"/>
    <hyperlink ref="A55" r:id="rId18" tooltip="2.75G" display="https://en.wikipedia.org/wiki/2.75G"/>
    <hyperlink ref="B55" r:id="rId19" tooltip="CDMA2000" display="https://en.wikipedia.org/wiki/CDMA2000"/>
    <hyperlink ref="A56" r:id="rId20" tooltip="2.75G" display="https://en.wikipedia.org/wiki/2.75G"/>
    <hyperlink ref="I56" r:id="rId21" location="cite_note-furusk.C3.A4r-4" display="https://en.wikipedia.org/wiki/Spectral_efficiency - cite_note-furusk.C3.A4r-4"/>
    <hyperlink ref="A57" r:id="rId22" tooltip="2.75G" display="https://en.wikipedia.org/wiki/2.75G"/>
    <hyperlink ref="I57" r:id="rId23" location="cite_note-furusk.C3.A4r-4" display="https://en.wikipedia.org/wiki/Spectral_efficiency - cite_note-furusk.C3.A4r-4"/>
    <hyperlink ref="A58" r:id="rId24" tooltip="3G" display="https://en.wikipedia.org/wiki/3G"/>
    <hyperlink ref="B58" r:id="rId25" tooltip="WCDMA" display="https://en.wikipedia.org/wiki/WCDMA"/>
    <hyperlink ref="A59" r:id="rId26" tooltip="3G" display="https://en.wikipedia.org/wiki/3G"/>
    <hyperlink ref="B59" r:id="rId27" tooltip="CDMA2000" display="https://en.wikipedia.org/wiki/CDMA2000"/>
    <hyperlink ref="A60" r:id="rId28" tooltip="3G" display="https://en.wikipedia.org/wiki/3G"/>
    <hyperlink ref="B60" r:id="rId29" tooltip="CDMA2000" display="https://en.wikipedia.org/wiki/CDMA2000"/>
    <hyperlink ref="A61" r:id="rId30" tooltip="WiMAX" display="https://en.wikipedia.org/wiki/WiMAX"/>
    <hyperlink ref="B61" r:id="rId31" tooltip="IEEE 802.16d" display="https://en.wikipedia.org/wiki/IEEE_802.16d"/>
    <hyperlink ref="B62" r:id="rId32" tooltip="HSDPA" display="https://en.wikipedia.org/wiki/HSDPA"/>
    <hyperlink ref="A63" r:id="rId33" tooltip="4G" display="https://en.wikipedia.org/wiki/4G"/>
    <hyperlink ref="F63" r:id="rId34" location="cite_note-spectral-5" display="https://en.wikipedia.org/wiki/Spectral_efficiency - cite_note-spectral-5"/>
    <hyperlink ref="A64" r:id="rId35" tooltip="4G" display="https://en.wikipedia.org/wiki/4G"/>
    <hyperlink ref="B64" r:id="rId36" tooltip="Long Term Evolution" display="https://en.wikipedia.org/wiki/Long_Term_Evolution"/>
    <hyperlink ref="G64" r:id="rId37" location="cite_note-agilent-6" display="https://en.wikipedia.org/wiki/Spectral_efficiency - cite_note-agilent-6"/>
    <hyperlink ref="A65" r:id="rId38" tooltip="4G" display="https://en.wikipedia.org/wiki/4G"/>
    <hyperlink ref="B65" r:id="rId39" tooltip="LTE Advanced" display="https://en.wikipedia.org/wiki/LTE_Advanced"/>
    <hyperlink ref="C65" r:id="rId40" location="cite_note-7" display="https://en.wikipedia.org/wiki/Spectral_efficiency - cite_note-7"/>
    <hyperlink ref="G65" r:id="rId41" location="cite_note-agilent-6" display="https://en.wikipedia.org/wiki/Spectral_efficiency - cite_note-agilent-6"/>
    <hyperlink ref="A66" r:id="rId42" tooltip="Wi-Fi" display="https://en.wikipedia.org/wiki/Wi-Fi"/>
    <hyperlink ref="B66" r:id="rId43" tooltip="IEEE 802.11" display="https://en.wikipedia.org/wiki/IEEE_802.11"/>
    <hyperlink ref="A67" r:id="rId44" tooltip="Wi-Fi" display="https://en.wikipedia.org/wiki/Wi-Fi"/>
    <hyperlink ref="B67" r:id="rId45" tooltip="IEEE 802.11n" display="https://en.wikipedia.org/wiki/IEEE_802.11n"/>
    <hyperlink ref="D67" r:id="rId46" tooltip="Guard interval" display="https://en.wikipedia.org/wiki/Guard_interval"/>
    <hyperlink ref="A68" r:id="rId47" tooltip="Wi-Fi" display="https://en.wikipedia.org/wiki/Wi-Fi"/>
    <hyperlink ref="B68" r:id="rId48" tooltip="IEEE 802.11ac" display="https://en.wikipedia.org/wiki/IEEE_802.11ac"/>
    <hyperlink ref="D68" r:id="rId49" tooltip="Guard interval" display="https://en.wikipedia.org/wiki/Guard_interval"/>
    <hyperlink ref="A69" r:id="rId50" tooltip="WiGig" display="https://en.wikipedia.org/wiki/WiGig"/>
    <hyperlink ref="B69" r:id="rId51" tooltip="IEEE 802.11ad" display="https://en.wikipedia.org/wiki/IEEE_802.11ad"/>
    <hyperlink ref="A70" r:id="rId52" tooltip="TETRA" display="https://en.wikipedia.org/wiki/TETRA"/>
    <hyperlink ref="B70" r:id="rId53" tooltip="European Telecommunications Standards Institute" display="https://en.wikipedia.org/wiki/European_Telecommunications_Standards_Institute"/>
    <hyperlink ref="A71" r:id="rId54" tooltip="Digital radio" display="https://en.wikipedia.org/wiki/Digital_radio"/>
    <hyperlink ref="B71" r:id="rId55" tooltip="Digital audio broadcasting" display="https://en.wikipedia.org/wiki/Digital_audio_broadcasting"/>
    <hyperlink ref="A72" r:id="rId56" tooltip="Digital radio" display="https://en.wikipedia.org/wiki/Digital_radio"/>
    <hyperlink ref="A73" r:id="rId57" tooltip="Digital TV" display="https://en.wikipedia.org/wiki/Digital_TV"/>
    <hyperlink ref="B73" r:id="rId58" tooltip="DVB-T" display="https://en.wikipedia.org/wiki/DVB-T"/>
    <hyperlink ref="A74" r:id="rId59" tooltip="Digital TV" display="https://en.wikipedia.org/wiki/Digital_TV"/>
    <hyperlink ref="A75" r:id="rId60" tooltip="Digital TV" display="https://en.wikipedia.org/wiki/Digital_TV"/>
    <hyperlink ref="B75" r:id="rId61" tooltip="DVB-H" display="https://en.wikipedia.org/wiki/DVB-H"/>
    <hyperlink ref="A76" r:id="rId62" tooltip="Digital TV" display="https://en.wikipedia.org/wiki/Digital_TV"/>
    <hyperlink ref="A77" r:id="rId63" tooltip="Digital TV" display="https://en.wikipedia.org/wiki/Digital_TV"/>
    <hyperlink ref="A78" r:id="rId64" tooltip="Digital subscriber line" display="https://en.wikipedia.org/wiki/Digital_subscriber_line"/>
    <hyperlink ref="B78" r:id="rId65" tooltip="ADSL2" display="https://en.wikipedia.org/wiki/ADSL2"/>
    <hyperlink ref="A79" r:id="rId66" tooltip="Digital subscriber line" display="https://en.wikipedia.org/wiki/Digital_subscriber_line"/>
    <hyperlink ref="B79" r:id="rId67" tooltip="ADSL2+" display="https://en.wikipedia.org/wiki/ADSL2%2B"/>
    <hyperlink ref="A80" r:id="rId68" tooltip="Telephone modem" display="https://en.wikipedia.org/wiki/Telephone_modem"/>
    <hyperlink ref="B80" r:id="rId69" tooltip="V.92" display="https://en.wikipedia.org/wiki/V.92"/>
  </hyperlinks>
  <pageMargins left="0.7" right="0.7" top="0.75" bottom="0.75" header="0.3" footer="0.3"/>
  <pageSetup scale="72" fitToHeight="0" orientation="landscape"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" zoomScaleNormal="100" workbookViewId="0">
      <selection activeCell="U15" sqref="U15"/>
    </sheetView>
  </sheetViews>
  <sheetFormatPr defaultRowHeight="15" x14ac:dyDescent="0.25"/>
  <sheetData>
    <row r="1" spans="1:8" x14ac:dyDescent="0.25">
      <c r="C1" t="s">
        <v>135</v>
      </c>
      <c r="D1">
        <f>MAX(D3:D59)</f>
        <v>1.5</v>
      </c>
      <c r="E1">
        <f t="shared" ref="E1:F1" si="0">MAX(E3:E59)</f>
        <v>1.5</v>
      </c>
      <c r="F1">
        <f t="shared" si="0"/>
        <v>100</v>
      </c>
      <c r="H1" t="s">
        <v>136</v>
      </c>
    </row>
    <row r="2" spans="1:8" x14ac:dyDescent="0.25">
      <c r="A2" t="s">
        <v>3</v>
      </c>
      <c r="B2" t="s">
        <v>134</v>
      </c>
      <c r="C2" t="s">
        <v>133</v>
      </c>
      <c r="D2" t="s">
        <v>128</v>
      </c>
      <c r="E2" t="s">
        <v>129</v>
      </c>
      <c r="H2" t="s">
        <v>137</v>
      </c>
    </row>
    <row r="3" spans="1:8" x14ac:dyDescent="0.25">
      <c r="A3">
        <v>2013</v>
      </c>
      <c r="B3">
        <v>0.5</v>
      </c>
      <c r="D3">
        <v>5.6737588652482282E-3</v>
      </c>
      <c r="E3">
        <v>5.6737588652482282E-3</v>
      </c>
      <c r="F3">
        <v>2.5600000000000002E-3</v>
      </c>
    </row>
    <row r="4" spans="1:8" x14ac:dyDescent="0.25">
      <c r="A4">
        <v>2013</v>
      </c>
      <c r="B4">
        <v>2.7343749999999997E-2</v>
      </c>
      <c r="D4">
        <v>3.1028368794326243E-4</v>
      </c>
      <c r="E4">
        <v>3.1028368794326243E-4</v>
      </c>
      <c r="F4">
        <v>1.3999999999999999E-4</v>
      </c>
    </row>
    <row r="5" spans="1:8" x14ac:dyDescent="0.25">
      <c r="A5">
        <v>2013</v>
      </c>
      <c r="B5">
        <v>0.15625</v>
      </c>
      <c r="D5">
        <v>1.7730496453900711E-3</v>
      </c>
      <c r="E5">
        <v>1.7730496453900711E-3</v>
      </c>
      <c r="F5">
        <v>8.0000000000000004E-4</v>
      </c>
    </row>
    <row r="6" spans="1:8" x14ac:dyDescent="0.25">
      <c r="A6">
        <v>2013</v>
      </c>
      <c r="B6">
        <v>1.5625E-2</v>
      </c>
      <c r="D6">
        <v>1.7730496453900713E-4</v>
      </c>
      <c r="E6">
        <v>1.7730496453900713E-4</v>
      </c>
      <c r="F6">
        <v>8.0000000000000007E-5</v>
      </c>
    </row>
    <row r="7" spans="1:8" x14ac:dyDescent="0.25">
      <c r="A7">
        <v>2013</v>
      </c>
      <c r="B7">
        <v>3</v>
      </c>
      <c r="D7">
        <v>3.4042553191489362E-2</v>
      </c>
      <c r="E7">
        <v>3.4042553191489362E-2</v>
      </c>
      <c r="F7">
        <v>1.536E-2</v>
      </c>
    </row>
    <row r="8" spans="1:8" x14ac:dyDescent="0.25">
      <c r="A8">
        <v>2013</v>
      </c>
      <c r="B8">
        <v>0.46874999999999994</v>
      </c>
      <c r="D8">
        <v>5.3191489361702126E-3</v>
      </c>
      <c r="E8">
        <v>5.3191489361702126E-3</v>
      </c>
      <c r="F8">
        <v>2.3999999999999998E-3</v>
      </c>
    </row>
    <row r="9" spans="1:8" x14ac:dyDescent="0.25">
      <c r="A9">
        <v>2013</v>
      </c>
      <c r="B9">
        <v>0.4075135307226998</v>
      </c>
      <c r="D9">
        <v>4.6242774566473991E-3</v>
      </c>
      <c r="E9">
        <v>4.6242774566473991E-3</v>
      </c>
      <c r="F9">
        <v>2.5600000000000002E-3</v>
      </c>
    </row>
    <row r="10" spans="1:8" x14ac:dyDescent="0.25">
      <c r="A10">
        <v>2013</v>
      </c>
      <c r="B10">
        <v>2.2285896211397642E-2</v>
      </c>
      <c r="D10">
        <v>2.5289017341040461E-4</v>
      </c>
      <c r="E10">
        <v>2.5289017341040461E-4</v>
      </c>
      <c r="F10">
        <v>1.3999999999999999E-4</v>
      </c>
    </row>
    <row r="11" spans="1:8" x14ac:dyDescent="0.25">
      <c r="A11">
        <v>2013</v>
      </c>
      <c r="B11">
        <v>1.2734797835084369E-2</v>
      </c>
      <c r="D11">
        <v>1.4450867052023122E-4</v>
      </c>
      <c r="E11">
        <v>1.4450867052023122E-4</v>
      </c>
      <c r="F11">
        <v>8.0000000000000007E-5</v>
      </c>
    </row>
    <row r="12" spans="1:8" x14ac:dyDescent="0.25">
      <c r="A12">
        <v>2013</v>
      </c>
      <c r="B12">
        <v>2.4450811843361988</v>
      </c>
      <c r="D12">
        <v>2.7745664739884397E-2</v>
      </c>
      <c r="E12">
        <v>2.7745664739884397E-2</v>
      </c>
      <c r="F12">
        <v>1.536E-2</v>
      </c>
    </row>
    <row r="13" spans="1:8" x14ac:dyDescent="0.25">
      <c r="A13">
        <v>2013</v>
      </c>
      <c r="B13">
        <v>0.38204393505253098</v>
      </c>
      <c r="D13">
        <v>4.3352601156069369E-3</v>
      </c>
      <c r="E13">
        <v>4.3352601156069369E-3</v>
      </c>
      <c r="F13">
        <v>2.3999999999999998E-3</v>
      </c>
    </row>
    <row r="14" spans="1:8" x14ac:dyDescent="0.25">
      <c r="A14">
        <v>1988</v>
      </c>
      <c r="C14">
        <v>0.62499999999999989</v>
      </c>
      <c r="D14">
        <v>3.1249999999999997E-2</v>
      </c>
      <c r="E14">
        <v>3.1249999999999997E-2</v>
      </c>
      <c r="F14">
        <v>7.4999999999999993E-5</v>
      </c>
      <c r="G14" t="s">
        <v>132</v>
      </c>
    </row>
    <row r="15" spans="1:8" x14ac:dyDescent="0.25">
      <c r="A15">
        <v>1988</v>
      </c>
      <c r="C15">
        <v>0.62499999999999989</v>
      </c>
      <c r="D15">
        <v>3.1249999999999997E-2</v>
      </c>
      <c r="E15">
        <v>3.1249999999999997E-2</v>
      </c>
      <c r="F15">
        <v>1.4999999999999999E-4</v>
      </c>
    </row>
    <row r="16" spans="1:8" x14ac:dyDescent="0.25">
      <c r="A16">
        <v>1988</v>
      </c>
      <c r="C16">
        <v>0.62499999999999989</v>
      </c>
      <c r="D16">
        <v>3.1249999999999997E-2</v>
      </c>
      <c r="E16">
        <v>3.1249999999999997E-2</v>
      </c>
      <c r="F16">
        <v>2.9999999999999997E-4</v>
      </c>
    </row>
    <row r="17" spans="1:7" x14ac:dyDescent="0.25">
      <c r="A17">
        <v>1988</v>
      </c>
      <c r="C17">
        <v>0.62499999999999989</v>
      </c>
      <c r="D17">
        <v>3.1249999999999997E-2</v>
      </c>
      <c r="E17">
        <v>3.1249999999999997E-2</v>
      </c>
      <c r="F17">
        <v>5.9999999999999995E-4</v>
      </c>
    </row>
    <row r="18" spans="1:7" x14ac:dyDescent="0.25">
      <c r="A18">
        <v>1988</v>
      </c>
      <c r="C18">
        <v>0.38709677419354838</v>
      </c>
      <c r="D18">
        <v>1.935483870967742E-2</v>
      </c>
      <c r="E18">
        <v>1.935483870967742E-2</v>
      </c>
      <c r="F18">
        <v>1.1999999999999999E-3</v>
      </c>
    </row>
    <row r="19" spans="1:7" x14ac:dyDescent="0.25">
      <c r="A19">
        <v>1988</v>
      </c>
      <c r="C19">
        <v>0.77419354838709675</v>
      </c>
      <c r="D19">
        <v>3.870967741935484E-2</v>
      </c>
      <c r="E19">
        <v>3.870967741935484E-2</v>
      </c>
      <c r="F19">
        <v>2.3999999999999998E-3</v>
      </c>
    </row>
    <row r="20" spans="1:7" x14ac:dyDescent="0.25">
      <c r="A20">
        <v>1988</v>
      </c>
      <c r="C20">
        <v>1.5483870967741935</v>
      </c>
      <c r="D20">
        <v>7.7419354838709681E-2</v>
      </c>
      <c r="E20">
        <v>7.7419354838709681E-2</v>
      </c>
      <c r="F20">
        <v>4.7999999999999996E-3</v>
      </c>
    </row>
    <row r="21" spans="1:7" x14ac:dyDescent="0.25">
      <c r="A21">
        <v>1991</v>
      </c>
      <c r="C21">
        <v>3.096774193548387</v>
      </c>
      <c r="D21">
        <v>0.15483870967741936</v>
      </c>
      <c r="E21">
        <v>0.15483870967741936</v>
      </c>
      <c r="F21">
        <v>9.5999999999999992E-3</v>
      </c>
    </row>
    <row r="22" spans="1:7" x14ac:dyDescent="0.25">
      <c r="A22">
        <v>1991</v>
      </c>
      <c r="C22">
        <v>4.645161290322581</v>
      </c>
      <c r="D22">
        <v>0.23225806451612907</v>
      </c>
      <c r="E22">
        <v>0.23225806451612907</v>
      </c>
      <c r="F22">
        <v>1.44E-2</v>
      </c>
    </row>
    <row r="23" spans="1:7" x14ac:dyDescent="0.25">
      <c r="A23">
        <v>1989</v>
      </c>
      <c r="C23">
        <v>1</v>
      </c>
      <c r="D23">
        <v>0.05</v>
      </c>
      <c r="E23">
        <v>0.05</v>
      </c>
      <c r="F23">
        <v>5.6000000000000001E-2</v>
      </c>
    </row>
    <row r="24" spans="1:7" x14ac:dyDescent="0.25">
      <c r="A24">
        <v>1998</v>
      </c>
      <c r="C24">
        <v>1</v>
      </c>
      <c r="D24">
        <v>0.05</v>
      </c>
      <c r="E24">
        <v>0.05</v>
      </c>
      <c r="F24">
        <v>6.4000000000000001E-2</v>
      </c>
    </row>
    <row r="25" spans="1:7" x14ac:dyDescent="0.25">
      <c r="A25">
        <v>1990</v>
      </c>
      <c r="C25">
        <v>6</v>
      </c>
      <c r="D25">
        <v>0.30000000000000004</v>
      </c>
      <c r="E25">
        <v>0.30000000000000004</v>
      </c>
      <c r="F25">
        <v>0.38400000000000001</v>
      </c>
    </row>
    <row r="26" spans="1:7" x14ac:dyDescent="0.25">
      <c r="A26">
        <v>1991</v>
      </c>
      <c r="C26">
        <v>1</v>
      </c>
      <c r="D26">
        <v>0.05</v>
      </c>
      <c r="E26">
        <v>0.05</v>
      </c>
      <c r="F26">
        <v>1.544</v>
      </c>
    </row>
    <row r="27" spans="1:7" x14ac:dyDescent="0.25">
      <c r="A27">
        <v>1990</v>
      </c>
      <c r="C27">
        <v>0.66666666666666663</v>
      </c>
      <c r="D27">
        <v>3.3333333333333333E-2</v>
      </c>
      <c r="E27">
        <v>3.3333333333333333E-2</v>
      </c>
      <c r="F27">
        <v>1</v>
      </c>
      <c r="G27" t="s">
        <v>116</v>
      </c>
    </row>
    <row r="28" spans="1:7" x14ac:dyDescent="0.25">
      <c r="A28">
        <v>1990</v>
      </c>
      <c r="C28">
        <v>0.83333333333333337</v>
      </c>
      <c r="D28">
        <v>4.1666666666666671E-2</v>
      </c>
      <c r="E28">
        <v>4.1666666666666671E-2</v>
      </c>
      <c r="F28">
        <v>5</v>
      </c>
    </row>
    <row r="29" spans="1:7" x14ac:dyDescent="0.25">
      <c r="A29">
        <v>1990</v>
      </c>
      <c r="C29">
        <v>0.83333333333333337</v>
      </c>
      <c r="D29">
        <v>4.1666666666666671E-2</v>
      </c>
      <c r="E29">
        <v>4.1666666666666671E-2</v>
      </c>
      <c r="F29">
        <v>10</v>
      </c>
    </row>
    <row r="30" spans="1:7" x14ac:dyDescent="0.25">
      <c r="A30">
        <v>1981</v>
      </c>
      <c r="C30">
        <v>6.4000000000000001E-2</v>
      </c>
      <c r="D30">
        <v>3.2000000000000002E-3</v>
      </c>
      <c r="E30">
        <v>3.2000000000000002E-3</v>
      </c>
      <c r="F30">
        <v>1.1999999999999999E-3</v>
      </c>
      <c r="G30" t="s">
        <v>117</v>
      </c>
    </row>
    <row r="31" spans="1:7" x14ac:dyDescent="0.25">
      <c r="A31">
        <v>1983</v>
      </c>
      <c r="C31">
        <v>1.5E-3</v>
      </c>
      <c r="D31">
        <v>7.5000000000000007E-5</v>
      </c>
      <c r="E31">
        <v>7.5000000000000007E-5</v>
      </c>
      <c r="F31">
        <v>3.0000000000000001E-3</v>
      </c>
    </row>
    <row r="32" spans="1:7" x14ac:dyDescent="0.25">
      <c r="A32">
        <v>1991</v>
      </c>
      <c r="C32">
        <v>0.17</v>
      </c>
      <c r="D32">
        <v>8.5000000000000006E-3</v>
      </c>
      <c r="E32">
        <v>8.5000000000000006E-3</v>
      </c>
      <c r="F32">
        <v>0.104</v>
      </c>
    </row>
    <row r="33" spans="1:7" x14ac:dyDescent="0.25">
      <c r="A33">
        <v>1991</v>
      </c>
      <c r="C33">
        <v>0.45</v>
      </c>
      <c r="D33">
        <v>2.2500000000000003E-2</v>
      </c>
      <c r="E33">
        <v>2.2500000000000003E-2</v>
      </c>
      <c r="F33">
        <v>3.9E-2</v>
      </c>
    </row>
    <row r="34" spans="1:7" x14ac:dyDescent="0.25">
      <c r="A34">
        <v>2000</v>
      </c>
      <c r="C34">
        <v>0.17199999999999999</v>
      </c>
      <c r="D34">
        <v>8.6E-3</v>
      </c>
      <c r="E34">
        <v>8.6E-3</v>
      </c>
      <c r="F34">
        <v>0.21119999999999997</v>
      </c>
    </row>
    <row r="35" spans="1:7" x14ac:dyDescent="0.25">
      <c r="A35">
        <v>2003</v>
      </c>
      <c r="C35">
        <v>0.33</v>
      </c>
      <c r="D35">
        <v>1.6500000000000001E-2</v>
      </c>
      <c r="E35">
        <v>1.6500000000000001E-2</v>
      </c>
      <c r="F35">
        <v>0.2</v>
      </c>
    </row>
    <row r="36" spans="1:7" x14ac:dyDescent="0.25">
      <c r="A36">
        <v>2003</v>
      </c>
      <c r="C36">
        <v>0.45</v>
      </c>
      <c r="D36">
        <v>2.2500000000000003E-2</v>
      </c>
      <c r="E36">
        <v>2.2500000000000003E-2</v>
      </c>
      <c r="F36">
        <v>0.27</v>
      </c>
    </row>
    <row r="37" spans="1:7" x14ac:dyDescent="0.25">
      <c r="A37">
        <v>2001</v>
      </c>
      <c r="C37">
        <v>0.51</v>
      </c>
      <c r="D37">
        <v>2.5500000000000002E-2</v>
      </c>
      <c r="E37">
        <v>2.5500000000000002E-2</v>
      </c>
      <c r="F37">
        <v>0.38400000000000001</v>
      </c>
    </row>
    <row r="38" spans="1:7" x14ac:dyDescent="0.25">
      <c r="A38">
        <v>2002</v>
      </c>
      <c r="C38">
        <v>0.17199999999999999</v>
      </c>
      <c r="D38">
        <v>8.6E-3</v>
      </c>
      <c r="E38">
        <v>8.6E-3</v>
      </c>
      <c r="F38">
        <v>0.153</v>
      </c>
    </row>
    <row r="39" spans="1:7" x14ac:dyDescent="0.25">
      <c r="A39">
        <v>2002</v>
      </c>
      <c r="C39">
        <v>1.3</v>
      </c>
      <c r="D39">
        <v>6.5000000000000002E-2</v>
      </c>
      <c r="E39">
        <v>6.5000000000000002E-2</v>
      </c>
      <c r="F39">
        <v>3.0720000000000001</v>
      </c>
    </row>
    <row r="40" spans="1:7" x14ac:dyDescent="0.25">
      <c r="A40">
        <v>2004</v>
      </c>
      <c r="C40">
        <v>1.2</v>
      </c>
      <c r="D40">
        <v>0.06</v>
      </c>
      <c r="E40">
        <v>0.06</v>
      </c>
      <c r="F40">
        <v>96</v>
      </c>
    </row>
    <row r="41" spans="1:7" x14ac:dyDescent="0.25">
      <c r="A41">
        <v>2007</v>
      </c>
      <c r="C41">
        <v>4.22</v>
      </c>
      <c r="D41">
        <v>0.21099999999999999</v>
      </c>
      <c r="E41">
        <v>0.21099999999999999</v>
      </c>
      <c r="F41">
        <v>21.1</v>
      </c>
    </row>
    <row r="42" spans="1:7" x14ac:dyDescent="0.25">
      <c r="A42">
        <v>2005</v>
      </c>
      <c r="C42">
        <v>7.23</v>
      </c>
      <c r="D42">
        <v>0.36150000000000004</v>
      </c>
      <c r="E42">
        <v>0.36150000000000004</v>
      </c>
      <c r="F42">
        <v>3.9</v>
      </c>
    </row>
    <row r="43" spans="1:7" x14ac:dyDescent="0.25">
      <c r="A43">
        <v>2009</v>
      </c>
      <c r="C43">
        <v>16.32</v>
      </c>
      <c r="D43">
        <v>0.81600000000000006</v>
      </c>
      <c r="E43">
        <v>0.81600000000000006</v>
      </c>
      <c r="F43">
        <v>81.599999999999994</v>
      </c>
    </row>
    <row r="44" spans="1:7" x14ac:dyDescent="0.25">
      <c r="A44">
        <v>2013</v>
      </c>
      <c r="C44">
        <v>30</v>
      </c>
      <c r="D44">
        <v>1.5</v>
      </c>
      <c r="E44">
        <v>1.5</v>
      </c>
      <c r="F44">
        <v>75</v>
      </c>
    </row>
    <row r="45" spans="1:7" x14ac:dyDescent="0.25">
      <c r="A45">
        <v>2003</v>
      </c>
      <c r="C45">
        <v>0.9</v>
      </c>
      <c r="D45">
        <v>4.5000000000000005E-2</v>
      </c>
      <c r="E45">
        <v>4.5000000000000005E-2</v>
      </c>
      <c r="F45">
        <v>54</v>
      </c>
    </row>
    <row r="46" spans="1:7" x14ac:dyDescent="0.25">
      <c r="A46">
        <v>2007</v>
      </c>
      <c r="C46">
        <v>1.2</v>
      </c>
      <c r="D46">
        <v>0.06</v>
      </c>
      <c r="E46">
        <v>0.06</v>
      </c>
      <c r="F46">
        <v>72.2</v>
      </c>
    </row>
    <row r="47" spans="1:7" x14ac:dyDescent="0.25">
      <c r="A47">
        <v>2012</v>
      </c>
      <c r="C47">
        <v>1.800415512465374</v>
      </c>
      <c r="D47">
        <v>9.0020775623268712E-2</v>
      </c>
      <c r="E47">
        <v>9.0020775623268712E-2</v>
      </c>
      <c r="F47">
        <v>100</v>
      </c>
      <c r="G47">
        <v>433.3</v>
      </c>
    </row>
    <row r="48" spans="1:7" x14ac:dyDescent="0.25">
      <c r="A48">
        <v>2013</v>
      </c>
      <c r="C48">
        <v>1</v>
      </c>
      <c r="D48">
        <v>0.05</v>
      </c>
      <c r="E48">
        <v>0.05</v>
      </c>
      <c r="F48">
        <v>100</v>
      </c>
      <c r="G48">
        <v>6756</v>
      </c>
    </row>
    <row r="49" spans="1:6" x14ac:dyDescent="0.25">
      <c r="A49">
        <v>1998</v>
      </c>
      <c r="C49">
        <v>1.44</v>
      </c>
      <c r="D49">
        <v>7.1999999999999995E-2</v>
      </c>
      <c r="E49">
        <v>7.1999999999999995E-2</v>
      </c>
      <c r="F49">
        <v>3.5999999999999997E-2</v>
      </c>
    </row>
    <row r="50" spans="1:6" x14ac:dyDescent="0.25">
      <c r="A50">
        <v>1995</v>
      </c>
      <c r="C50">
        <v>0.125</v>
      </c>
      <c r="D50">
        <v>4.5000000000000005E-2</v>
      </c>
      <c r="E50">
        <v>4.5000000000000005E-2</v>
      </c>
      <c r="F50">
        <v>0.8</v>
      </c>
    </row>
    <row r="51" spans="1:6" x14ac:dyDescent="0.25">
      <c r="A51">
        <v>1995</v>
      </c>
      <c r="C51">
        <v>0.505</v>
      </c>
      <c r="D51">
        <v>0.16500000000000001</v>
      </c>
      <c r="E51">
        <v>0.16500000000000001</v>
      </c>
      <c r="F51">
        <v>0.8</v>
      </c>
    </row>
    <row r="52" spans="1:6" x14ac:dyDescent="0.25">
      <c r="A52">
        <v>1997</v>
      </c>
      <c r="C52">
        <v>0.55000000000000004</v>
      </c>
      <c r="D52">
        <v>2.7500000000000004E-2</v>
      </c>
      <c r="E52">
        <v>2.7500000000000004E-2</v>
      </c>
      <c r="F52">
        <v>22</v>
      </c>
    </row>
    <row r="53" spans="1:6" x14ac:dyDescent="0.25">
      <c r="A53">
        <v>1996</v>
      </c>
      <c r="C53">
        <v>2.8</v>
      </c>
      <c r="D53">
        <v>0</v>
      </c>
      <c r="E53">
        <v>1.2</v>
      </c>
      <c r="F53">
        <v>22</v>
      </c>
    </row>
    <row r="54" spans="1:6" x14ac:dyDescent="0.25">
      <c r="A54">
        <v>2007</v>
      </c>
      <c r="C54">
        <v>0.21</v>
      </c>
      <c r="D54">
        <v>7.0000000000000007E-2</v>
      </c>
      <c r="E54">
        <v>7.0000000000000007E-2</v>
      </c>
      <c r="F54">
        <v>8</v>
      </c>
    </row>
    <row r="55" spans="1:6" x14ac:dyDescent="0.25">
      <c r="A55">
        <v>2007</v>
      </c>
      <c r="C55">
        <v>1.04</v>
      </c>
      <c r="D55">
        <v>0.35999999999999993</v>
      </c>
      <c r="E55">
        <v>0.35999999999999993</v>
      </c>
      <c r="F55">
        <v>8</v>
      </c>
    </row>
    <row r="56" spans="1:6" x14ac:dyDescent="0.25">
      <c r="A56">
        <v>2015</v>
      </c>
      <c r="C56">
        <v>6.33</v>
      </c>
      <c r="D56">
        <v>0.3165</v>
      </c>
      <c r="E56">
        <v>0.3165</v>
      </c>
      <c r="F56">
        <v>38</v>
      </c>
    </row>
    <row r="57" spans="1:6" x14ac:dyDescent="0.25">
      <c r="A57">
        <v>2015</v>
      </c>
      <c r="C57">
        <v>12.47</v>
      </c>
      <c r="D57">
        <v>0.62350000000000005</v>
      </c>
      <c r="E57">
        <v>0.62350000000000005</v>
      </c>
      <c r="F57">
        <v>12</v>
      </c>
    </row>
    <row r="58" spans="1:6" x14ac:dyDescent="0.25">
      <c r="A58">
        <v>2015</v>
      </c>
      <c r="C58">
        <v>13.59</v>
      </c>
      <c r="D58">
        <v>0.67949999999999999</v>
      </c>
      <c r="E58">
        <v>0.67949999999999999</v>
      </c>
      <c r="F58">
        <v>28</v>
      </c>
    </row>
    <row r="59" spans="1:6" x14ac:dyDescent="0.25">
      <c r="A59">
        <v>1999</v>
      </c>
      <c r="C59">
        <v>14</v>
      </c>
      <c r="D59">
        <v>0.70000000000000007</v>
      </c>
      <c r="E59">
        <v>0.70000000000000007</v>
      </c>
      <c r="F59">
        <v>5.6000000000000001E-2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B1" zoomScaleNormal="100" workbookViewId="0">
      <selection activeCell="B3" sqref="B3:B13"/>
    </sheetView>
  </sheetViews>
  <sheetFormatPr defaultRowHeight="15" x14ac:dyDescent="0.25"/>
  <sheetData>
    <row r="1" spans="1:8" x14ac:dyDescent="0.25">
      <c r="C1" t="s">
        <v>135</v>
      </c>
      <c r="D1">
        <f>MAX(D3:D59)</f>
        <v>1.5</v>
      </c>
      <c r="E1">
        <f t="shared" ref="E1:F1" si="0">MAX(E3:E59)</f>
        <v>1.5</v>
      </c>
      <c r="F1">
        <f t="shared" si="0"/>
        <v>100</v>
      </c>
      <c r="H1" t="s">
        <v>136</v>
      </c>
    </row>
    <row r="2" spans="1:8" x14ac:dyDescent="0.25">
      <c r="A2" t="s">
        <v>3</v>
      </c>
      <c r="B2" t="s">
        <v>134</v>
      </c>
      <c r="C2" t="s">
        <v>133</v>
      </c>
      <c r="D2" t="s">
        <v>128</v>
      </c>
      <c r="E2" t="s">
        <v>129</v>
      </c>
      <c r="H2" t="s">
        <v>137</v>
      </c>
    </row>
    <row r="3" spans="1:8" x14ac:dyDescent="0.25">
      <c r="A3">
        <v>2013</v>
      </c>
      <c r="B3">
        <v>0.5</v>
      </c>
      <c r="D3">
        <v>5.6737588652482282E-3</v>
      </c>
      <c r="E3">
        <v>5.6737588652482282E-3</v>
      </c>
      <c r="F3">
        <v>2.5600000000000002E-3</v>
      </c>
    </row>
    <row r="4" spans="1:8" x14ac:dyDescent="0.25">
      <c r="A4">
        <v>2013</v>
      </c>
      <c r="B4">
        <v>2.7343749999999997E-2</v>
      </c>
      <c r="D4">
        <v>3.1028368794326243E-4</v>
      </c>
      <c r="E4">
        <v>3.1028368794326243E-4</v>
      </c>
      <c r="F4">
        <v>1.3999999999999999E-4</v>
      </c>
    </row>
    <row r="5" spans="1:8" x14ac:dyDescent="0.25">
      <c r="A5">
        <v>2013</v>
      </c>
      <c r="B5">
        <v>0.15625</v>
      </c>
      <c r="D5">
        <v>1.7730496453900711E-3</v>
      </c>
      <c r="E5">
        <v>1.7730496453900711E-3</v>
      </c>
      <c r="F5">
        <v>8.0000000000000004E-4</v>
      </c>
    </row>
    <row r="6" spans="1:8" x14ac:dyDescent="0.25">
      <c r="A6">
        <v>2013</v>
      </c>
      <c r="B6">
        <v>1.5625E-2</v>
      </c>
      <c r="D6">
        <v>1.7730496453900713E-4</v>
      </c>
      <c r="E6">
        <v>1.7730496453900713E-4</v>
      </c>
      <c r="F6">
        <v>8.0000000000000007E-5</v>
      </c>
    </row>
    <row r="7" spans="1:8" x14ac:dyDescent="0.25">
      <c r="A7">
        <v>2013</v>
      </c>
      <c r="B7">
        <v>3</v>
      </c>
      <c r="D7">
        <v>3.4042553191489362E-2</v>
      </c>
      <c r="E7">
        <v>3.4042553191489362E-2</v>
      </c>
      <c r="F7">
        <v>1.536E-2</v>
      </c>
    </row>
    <row r="8" spans="1:8" x14ac:dyDescent="0.25">
      <c r="A8">
        <v>2013</v>
      </c>
      <c r="B8">
        <v>0.46874999999999994</v>
      </c>
      <c r="D8">
        <v>5.3191489361702126E-3</v>
      </c>
      <c r="E8">
        <v>5.3191489361702126E-3</v>
      </c>
      <c r="F8">
        <v>2.3999999999999998E-3</v>
      </c>
    </row>
    <row r="9" spans="1:8" x14ac:dyDescent="0.25">
      <c r="A9">
        <v>2013</v>
      </c>
      <c r="B9">
        <v>0.4075135307226998</v>
      </c>
      <c r="D9">
        <v>4.6242774566473991E-3</v>
      </c>
      <c r="E9">
        <v>4.6242774566473991E-3</v>
      </c>
      <c r="F9">
        <v>2.5600000000000002E-3</v>
      </c>
    </row>
    <row r="10" spans="1:8" x14ac:dyDescent="0.25">
      <c r="A10">
        <v>2013</v>
      </c>
      <c r="B10">
        <v>2.2285896211397642E-2</v>
      </c>
      <c r="D10">
        <v>2.5289017341040461E-4</v>
      </c>
      <c r="E10">
        <v>2.5289017341040461E-4</v>
      </c>
      <c r="F10">
        <v>1.3999999999999999E-4</v>
      </c>
    </row>
    <row r="11" spans="1:8" x14ac:dyDescent="0.25">
      <c r="A11">
        <v>2013</v>
      </c>
      <c r="B11">
        <v>1.2734797835084369E-2</v>
      </c>
      <c r="D11">
        <v>1.4450867052023122E-4</v>
      </c>
      <c r="E11">
        <v>1.4450867052023122E-4</v>
      </c>
      <c r="F11">
        <v>8.0000000000000007E-5</v>
      </c>
    </row>
    <row r="12" spans="1:8" x14ac:dyDescent="0.25">
      <c r="A12">
        <v>2013</v>
      </c>
      <c r="B12">
        <v>2.4450811843361988</v>
      </c>
      <c r="D12">
        <v>2.7745664739884397E-2</v>
      </c>
      <c r="E12">
        <v>2.7745664739884397E-2</v>
      </c>
      <c r="F12">
        <v>1.536E-2</v>
      </c>
    </row>
    <row r="13" spans="1:8" x14ac:dyDescent="0.25">
      <c r="A13">
        <v>2013</v>
      </c>
      <c r="B13">
        <v>0.38204393505253098</v>
      </c>
      <c r="D13">
        <v>4.3352601156069369E-3</v>
      </c>
      <c r="E13">
        <v>4.3352601156069369E-3</v>
      </c>
      <c r="F13">
        <v>2.3999999999999998E-3</v>
      </c>
    </row>
    <row r="14" spans="1:8" x14ac:dyDescent="0.25">
      <c r="A14">
        <v>1988</v>
      </c>
      <c r="C14">
        <v>0.62499999999999989</v>
      </c>
      <c r="D14">
        <v>3.1249999999999997E-2</v>
      </c>
      <c r="E14">
        <v>3.1249999999999997E-2</v>
      </c>
      <c r="F14">
        <v>7.4999999999999993E-5</v>
      </c>
      <c r="G14" t="s">
        <v>132</v>
      </c>
    </row>
    <row r="15" spans="1:8" x14ac:dyDescent="0.25">
      <c r="A15">
        <v>1988</v>
      </c>
      <c r="C15">
        <v>0.62499999999999989</v>
      </c>
      <c r="D15">
        <v>3.1249999999999997E-2</v>
      </c>
      <c r="E15">
        <v>3.1249999999999997E-2</v>
      </c>
      <c r="F15">
        <v>1.4999999999999999E-4</v>
      </c>
    </row>
    <row r="16" spans="1:8" x14ac:dyDescent="0.25">
      <c r="A16">
        <v>1988</v>
      </c>
      <c r="C16">
        <v>0.62499999999999989</v>
      </c>
      <c r="D16">
        <v>3.1249999999999997E-2</v>
      </c>
      <c r="E16">
        <v>3.1249999999999997E-2</v>
      </c>
      <c r="F16">
        <v>2.9999999999999997E-4</v>
      </c>
    </row>
    <row r="17" spans="1:7" x14ac:dyDescent="0.25">
      <c r="A17">
        <v>1988</v>
      </c>
      <c r="C17">
        <v>0.62499999999999989</v>
      </c>
      <c r="D17">
        <v>3.1249999999999997E-2</v>
      </c>
      <c r="E17">
        <v>3.1249999999999997E-2</v>
      </c>
      <c r="F17">
        <v>5.9999999999999995E-4</v>
      </c>
    </row>
    <row r="18" spans="1:7" x14ac:dyDescent="0.25">
      <c r="A18">
        <v>1988</v>
      </c>
      <c r="C18">
        <v>0.38709677419354838</v>
      </c>
      <c r="D18">
        <v>1.935483870967742E-2</v>
      </c>
      <c r="E18">
        <v>1.935483870967742E-2</v>
      </c>
      <c r="F18">
        <v>1.1999999999999999E-3</v>
      </c>
    </row>
    <row r="19" spans="1:7" x14ac:dyDescent="0.25">
      <c r="A19">
        <v>1988</v>
      </c>
      <c r="C19">
        <v>0.77419354838709675</v>
      </c>
      <c r="D19">
        <v>3.870967741935484E-2</v>
      </c>
      <c r="E19">
        <v>3.870967741935484E-2</v>
      </c>
      <c r="F19">
        <v>2.3999999999999998E-3</v>
      </c>
    </row>
    <row r="20" spans="1:7" x14ac:dyDescent="0.25">
      <c r="A20">
        <v>1988</v>
      </c>
      <c r="C20">
        <v>1.5483870967741935</v>
      </c>
      <c r="D20">
        <v>7.7419354838709681E-2</v>
      </c>
      <c r="E20">
        <v>7.7419354838709681E-2</v>
      </c>
      <c r="F20">
        <v>4.7999999999999996E-3</v>
      </c>
    </row>
    <row r="21" spans="1:7" x14ac:dyDescent="0.25">
      <c r="A21">
        <v>1991</v>
      </c>
      <c r="C21">
        <v>3.096774193548387</v>
      </c>
      <c r="D21">
        <v>0.15483870967741936</v>
      </c>
      <c r="E21">
        <v>0.15483870967741936</v>
      </c>
      <c r="F21">
        <v>9.5999999999999992E-3</v>
      </c>
    </row>
    <row r="22" spans="1:7" x14ac:dyDescent="0.25">
      <c r="A22">
        <v>1991</v>
      </c>
      <c r="C22">
        <v>4.645161290322581</v>
      </c>
      <c r="D22">
        <v>0.23225806451612907</v>
      </c>
      <c r="E22">
        <v>0.23225806451612907</v>
      </c>
      <c r="F22">
        <v>1.44E-2</v>
      </c>
    </row>
    <row r="23" spans="1:7" x14ac:dyDescent="0.25">
      <c r="A23">
        <v>1989</v>
      </c>
      <c r="C23">
        <v>1</v>
      </c>
      <c r="D23">
        <v>0.05</v>
      </c>
      <c r="E23">
        <v>0.05</v>
      </c>
      <c r="F23">
        <v>5.6000000000000001E-2</v>
      </c>
    </row>
    <row r="24" spans="1:7" x14ac:dyDescent="0.25">
      <c r="A24">
        <v>1998</v>
      </c>
      <c r="C24">
        <v>1</v>
      </c>
      <c r="D24">
        <v>0.05</v>
      </c>
      <c r="E24">
        <v>0.05</v>
      </c>
      <c r="F24">
        <v>6.4000000000000001E-2</v>
      </c>
    </row>
    <row r="25" spans="1:7" x14ac:dyDescent="0.25">
      <c r="A25">
        <v>1990</v>
      </c>
      <c r="C25">
        <v>6</v>
      </c>
      <c r="D25">
        <v>0.30000000000000004</v>
      </c>
      <c r="E25">
        <v>0.30000000000000004</v>
      </c>
      <c r="F25">
        <v>0.38400000000000001</v>
      </c>
    </row>
    <row r="26" spans="1:7" x14ac:dyDescent="0.25">
      <c r="A26">
        <v>1991</v>
      </c>
      <c r="C26">
        <v>1</v>
      </c>
      <c r="D26">
        <v>0.05</v>
      </c>
      <c r="E26">
        <v>0.05</v>
      </c>
      <c r="F26">
        <v>1.544</v>
      </c>
    </row>
    <row r="27" spans="1:7" x14ac:dyDescent="0.25">
      <c r="A27">
        <v>1990</v>
      </c>
      <c r="C27">
        <v>0.66666666666666663</v>
      </c>
      <c r="D27">
        <v>3.3333333333333333E-2</v>
      </c>
      <c r="E27">
        <v>3.3333333333333333E-2</v>
      </c>
      <c r="F27">
        <v>1</v>
      </c>
      <c r="G27" t="s">
        <v>116</v>
      </c>
    </row>
    <row r="28" spans="1:7" x14ac:dyDescent="0.25">
      <c r="A28">
        <v>1990</v>
      </c>
      <c r="C28">
        <v>0.83333333333333337</v>
      </c>
      <c r="D28">
        <v>4.1666666666666671E-2</v>
      </c>
      <c r="E28">
        <v>4.1666666666666671E-2</v>
      </c>
      <c r="F28">
        <v>5</v>
      </c>
    </row>
    <row r="29" spans="1:7" x14ac:dyDescent="0.25">
      <c r="A29">
        <v>1990</v>
      </c>
      <c r="C29">
        <v>0.83333333333333337</v>
      </c>
      <c r="D29">
        <v>4.1666666666666671E-2</v>
      </c>
      <c r="E29">
        <v>4.1666666666666671E-2</v>
      </c>
      <c r="F29">
        <v>10</v>
      </c>
    </row>
    <row r="30" spans="1:7" x14ac:dyDescent="0.25">
      <c r="A30">
        <v>1981</v>
      </c>
      <c r="C30">
        <v>6.4000000000000001E-2</v>
      </c>
      <c r="D30">
        <v>3.2000000000000002E-3</v>
      </c>
      <c r="E30">
        <v>3.2000000000000002E-3</v>
      </c>
      <c r="F30">
        <v>1.1999999999999999E-3</v>
      </c>
      <c r="G30" t="s">
        <v>117</v>
      </c>
    </row>
    <row r="31" spans="1:7" x14ac:dyDescent="0.25">
      <c r="A31">
        <v>1983</v>
      </c>
      <c r="C31">
        <v>1.5E-3</v>
      </c>
      <c r="D31">
        <v>7.5000000000000007E-5</v>
      </c>
      <c r="E31">
        <v>7.5000000000000007E-5</v>
      </c>
      <c r="F31">
        <v>3.0000000000000001E-3</v>
      </c>
    </row>
    <row r="32" spans="1:7" x14ac:dyDescent="0.25">
      <c r="A32">
        <v>1991</v>
      </c>
      <c r="C32">
        <v>0.17</v>
      </c>
      <c r="D32">
        <v>8.5000000000000006E-3</v>
      </c>
      <c r="E32">
        <v>8.5000000000000006E-3</v>
      </c>
      <c r="F32">
        <v>0.104</v>
      </c>
    </row>
    <row r="33" spans="1:7" x14ac:dyDescent="0.25">
      <c r="A33">
        <v>1991</v>
      </c>
      <c r="C33">
        <v>0.45</v>
      </c>
      <c r="D33">
        <v>2.2500000000000003E-2</v>
      </c>
      <c r="E33">
        <v>2.2500000000000003E-2</v>
      </c>
      <c r="F33">
        <v>3.9E-2</v>
      </c>
    </row>
    <row r="34" spans="1:7" x14ac:dyDescent="0.25">
      <c r="A34">
        <v>2000</v>
      </c>
      <c r="C34">
        <v>0.17199999999999999</v>
      </c>
      <c r="D34">
        <v>8.6E-3</v>
      </c>
      <c r="E34">
        <v>8.6E-3</v>
      </c>
      <c r="F34">
        <v>0.21119999999999997</v>
      </c>
    </row>
    <row r="35" spans="1:7" x14ac:dyDescent="0.25">
      <c r="A35">
        <v>2003</v>
      </c>
      <c r="C35">
        <v>0.33</v>
      </c>
      <c r="D35">
        <v>1.6500000000000001E-2</v>
      </c>
      <c r="E35">
        <v>1.6500000000000001E-2</v>
      </c>
      <c r="F35">
        <v>0.2</v>
      </c>
    </row>
    <row r="36" spans="1:7" x14ac:dyDescent="0.25">
      <c r="A36">
        <v>2003</v>
      </c>
      <c r="C36">
        <v>0.45</v>
      </c>
      <c r="D36">
        <v>2.2500000000000003E-2</v>
      </c>
      <c r="E36">
        <v>2.2500000000000003E-2</v>
      </c>
      <c r="F36">
        <v>0.27</v>
      </c>
    </row>
    <row r="37" spans="1:7" x14ac:dyDescent="0.25">
      <c r="A37">
        <v>2001</v>
      </c>
      <c r="C37">
        <v>0.51</v>
      </c>
      <c r="D37">
        <v>2.5500000000000002E-2</v>
      </c>
      <c r="E37">
        <v>2.5500000000000002E-2</v>
      </c>
      <c r="F37">
        <v>0.38400000000000001</v>
      </c>
    </row>
    <row r="38" spans="1:7" x14ac:dyDescent="0.25">
      <c r="A38">
        <v>2002</v>
      </c>
      <c r="C38">
        <v>0.17199999999999999</v>
      </c>
      <c r="D38">
        <v>8.6E-3</v>
      </c>
      <c r="E38">
        <v>8.6E-3</v>
      </c>
      <c r="F38">
        <v>0.153</v>
      </c>
    </row>
    <row r="39" spans="1:7" x14ac:dyDescent="0.25">
      <c r="A39">
        <v>2002</v>
      </c>
      <c r="C39">
        <v>1.3</v>
      </c>
      <c r="D39">
        <v>6.5000000000000002E-2</v>
      </c>
      <c r="E39">
        <v>6.5000000000000002E-2</v>
      </c>
      <c r="F39">
        <v>3.0720000000000001</v>
      </c>
    </row>
    <row r="40" spans="1:7" x14ac:dyDescent="0.25">
      <c r="A40">
        <v>2004</v>
      </c>
      <c r="C40">
        <v>1.2</v>
      </c>
      <c r="D40">
        <v>0.06</v>
      </c>
      <c r="E40">
        <v>0.06</v>
      </c>
      <c r="F40">
        <v>96</v>
      </c>
    </row>
    <row r="41" spans="1:7" x14ac:dyDescent="0.25">
      <c r="A41">
        <v>2007</v>
      </c>
      <c r="C41">
        <v>4.22</v>
      </c>
      <c r="D41">
        <v>0.21099999999999999</v>
      </c>
      <c r="E41">
        <v>0.21099999999999999</v>
      </c>
      <c r="F41">
        <v>21.1</v>
      </c>
    </row>
    <row r="42" spans="1:7" x14ac:dyDescent="0.25">
      <c r="A42">
        <v>2005</v>
      </c>
      <c r="C42">
        <v>7.23</v>
      </c>
      <c r="D42">
        <v>0.36150000000000004</v>
      </c>
      <c r="E42">
        <v>0.36150000000000004</v>
      </c>
      <c r="F42">
        <v>3.9</v>
      </c>
    </row>
    <row r="43" spans="1:7" x14ac:dyDescent="0.25">
      <c r="A43">
        <v>2009</v>
      </c>
      <c r="C43">
        <v>16.32</v>
      </c>
      <c r="D43">
        <v>0.81600000000000006</v>
      </c>
      <c r="E43">
        <v>0.81600000000000006</v>
      </c>
      <c r="F43">
        <v>81.599999999999994</v>
      </c>
    </row>
    <row r="44" spans="1:7" x14ac:dyDescent="0.25">
      <c r="A44">
        <v>2013</v>
      </c>
      <c r="C44">
        <v>30</v>
      </c>
      <c r="D44">
        <v>1.5</v>
      </c>
      <c r="E44">
        <v>1.5</v>
      </c>
      <c r="F44">
        <v>75</v>
      </c>
    </row>
    <row r="45" spans="1:7" x14ac:dyDescent="0.25">
      <c r="A45">
        <v>2003</v>
      </c>
      <c r="C45">
        <v>0.9</v>
      </c>
      <c r="D45">
        <v>4.5000000000000005E-2</v>
      </c>
      <c r="E45">
        <v>4.5000000000000005E-2</v>
      </c>
      <c r="F45">
        <v>54</v>
      </c>
    </row>
    <row r="46" spans="1:7" x14ac:dyDescent="0.25">
      <c r="A46">
        <v>2007</v>
      </c>
      <c r="C46">
        <v>1.2</v>
      </c>
      <c r="D46">
        <v>0.06</v>
      </c>
      <c r="E46">
        <v>0.06</v>
      </c>
      <c r="F46">
        <v>72.2</v>
      </c>
    </row>
    <row r="47" spans="1:7" x14ac:dyDescent="0.25">
      <c r="A47">
        <v>2012</v>
      </c>
      <c r="C47">
        <v>1.800415512465374</v>
      </c>
      <c r="D47">
        <v>9.0020775623268712E-2</v>
      </c>
      <c r="E47">
        <v>9.0020775623268712E-2</v>
      </c>
      <c r="F47">
        <v>100</v>
      </c>
      <c r="G47">
        <v>433.3</v>
      </c>
    </row>
    <row r="48" spans="1:7" x14ac:dyDescent="0.25">
      <c r="A48">
        <v>2013</v>
      </c>
      <c r="C48">
        <v>1</v>
      </c>
      <c r="D48">
        <v>0.05</v>
      </c>
      <c r="E48">
        <v>0.05</v>
      </c>
      <c r="F48">
        <v>100</v>
      </c>
      <c r="G48">
        <v>6756</v>
      </c>
    </row>
    <row r="49" spans="1:6" x14ac:dyDescent="0.25">
      <c r="A49">
        <v>1998</v>
      </c>
      <c r="C49">
        <v>1.44</v>
      </c>
      <c r="D49">
        <v>7.1999999999999995E-2</v>
      </c>
      <c r="E49">
        <v>7.1999999999999995E-2</v>
      </c>
      <c r="F49">
        <v>3.5999999999999997E-2</v>
      </c>
    </row>
    <row r="50" spans="1:6" x14ac:dyDescent="0.25">
      <c r="A50">
        <v>1995</v>
      </c>
      <c r="C50">
        <v>0.125</v>
      </c>
      <c r="D50">
        <v>4.5000000000000005E-2</v>
      </c>
      <c r="E50">
        <v>4.5000000000000005E-2</v>
      </c>
      <c r="F50">
        <v>0.8</v>
      </c>
    </row>
    <row r="51" spans="1:6" x14ac:dyDescent="0.25">
      <c r="A51">
        <v>1995</v>
      </c>
      <c r="C51">
        <v>0.505</v>
      </c>
      <c r="D51">
        <v>0.16500000000000001</v>
      </c>
      <c r="E51">
        <v>0.16500000000000001</v>
      </c>
      <c r="F51">
        <v>0.8</v>
      </c>
    </row>
    <row r="52" spans="1:6" x14ac:dyDescent="0.25">
      <c r="A52">
        <v>1997</v>
      </c>
      <c r="C52">
        <v>0.55000000000000004</v>
      </c>
      <c r="D52">
        <v>2.7500000000000004E-2</v>
      </c>
      <c r="E52">
        <v>2.7500000000000004E-2</v>
      </c>
      <c r="F52">
        <v>22</v>
      </c>
    </row>
    <row r="53" spans="1:6" x14ac:dyDescent="0.25">
      <c r="A53">
        <v>1996</v>
      </c>
      <c r="C53">
        <v>2.8</v>
      </c>
      <c r="D53">
        <v>0</v>
      </c>
      <c r="E53">
        <v>1.2</v>
      </c>
      <c r="F53">
        <v>22</v>
      </c>
    </row>
    <row r="54" spans="1:6" x14ac:dyDescent="0.25">
      <c r="A54">
        <v>2007</v>
      </c>
      <c r="C54">
        <v>0.21</v>
      </c>
      <c r="D54">
        <v>7.0000000000000007E-2</v>
      </c>
      <c r="E54">
        <v>7.0000000000000007E-2</v>
      </c>
      <c r="F54">
        <v>8</v>
      </c>
    </row>
    <row r="55" spans="1:6" x14ac:dyDescent="0.25">
      <c r="A55">
        <v>2007</v>
      </c>
      <c r="C55">
        <v>1.04</v>
      </c>
      <c r="D55">
        <v>0.35999999999999993</v>
      </c>
      <c r="E55">
        <v>0.35999999999999993</v>
      </c>
      <c r="F55">
        <v>8</v>
      </c>
    </row>
    <row r="56" spans="1:6" x14ac:dyDescent="0.25">
      <c r="A56">
        <v>2015</v>
      </c>
      <c r="C56">
        <v>6.33</v>
      </c>
      <c r="D56">
        <v>0.3165</v>
      </c>
      <c r="E56">
        <v>0.3165</v>
      </c>
      <c r="F56">
        <v>38</v>
      </c>
    </row>
    <row r="57" spans="1:6" x14ac:dyDescent="0.25">
      <c r="A57">
        <v>2015</v>
      </c>
      <c r="C57">
        <v>12.47</v>
      </c>
      <c r="D57">
        <v>0.62350000000000005</v>
      </c>
      <c r="E57">
        <v>0.62350000000000005</v>
      </c>
      <c r="F57">
        <v>12</v>
      </c>
    </row>
    <row r="58" spans="1:6" x14ac:dyDescent="0.25">
      <c r="A58">
        <v>2015</v>
      </c>
      <c r="C58">
        <v>13.59</v>
      </c>
      <c r="D58">
        <v>0.67949999999999999</v>
      </c>
      <c r="E58">
        <v>0.67949999999999999</v>
      </c>
      <c r="F58">
        <v>28</v>
      </c>
    </row>
    <row r="59" spans="1:6" x14ac:dyDescent="0.25">
      <c r="A59">
        <v>1999</v>
      </c>
      <c r="C59">
        <v>14</v>
      </c>
      <c r="D59">
        <v>0.70000000000000007</v>
      </c>
      <c r="E59">
        <v>0.70000000000000007</v>
      </c>
      <c r="F59">
        <v>5.6000000000000001E-2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opLeftCell="B1" workbookViewId="0">
      <selection activeCell="K87" sqref="K87"/>
    </sheetView>
  </sheetViews>
  <sheetFormatPr defaultRowHeight="15" x14ac:dyDescent="0.25"/>
  <cols>
    <col min="3" max="3" width="12" customWidth="1"/>
    <col min="13" max="13" width="4.7109375" bestFit="1" customWidth="1"/>
  </cols>
  <sheetData>
    <row r="1" spans="1:10" x14ac:dyDescent="0.25">
      <c r="A1" t="s">
        <v>297</v>
      </c>
      <c r="I1" s="31" t="s">
        <v>412</v>
      </c>
    </row>
    <row r="2" spans="1:10" x14ac:dyDescent="0.25">
      <c r="I2" t="s">
        <v>301</v>
      </c>
      <c r="J2" s="28" t="s">
        <v>300</v>
      </c>
    </row>
    <row r="3" spans="1:10" x14ac:dyDescent="0.25">
      <c r="A3" t="s">
        <v>304</v>
      </c>
      <c r="D3" t="s">
        <v>305</v>
      </c>
      <c r="I3" s="27">
        <v>10000000</v>
      </c>
      <c r="J3" s="21"/>
    </row>
    <row r="4" spans="1:10" x14ac:dyDescent="0.25">
      <c r="A4" t="s">
        <v>306</v>
      </c>
      <c r="D4" t="s">
        <v>307</v>
      </c>
      <c r="I4" s="27">
        <v>10000000</v>
      </c>
      <c r="J4" s="21"/>
    </row>
    <row r="5" spans="1:10" x14ac:dyDescent="0.25">
      <c r="A5" t="s">
        <v>308</v>
      </c>
      <c r="D5" t="s">
        <v>309</v>
      </c>
      <c r="I5" s="27">
        <v>10000000</v>
      </c>
      <c r="J5" s="21"/>
    </row>
    <row r="6" spans="1:10" x14ac:dyDescent="0.25">
      <c r="A6" t="s">
        <v>311</v>
      </c>
      <c r="D6" t="s">
        <v>310</v>
      </c>
      <c r="I6" s="27">
        <v>10000000</v>
      </c>
      <c r="J6" s="21"/>
    </row>
    <row r="7" spans="1:10" x14ac:dyDescent="0.25">
      <c r="A7" t="s">
        <v>312</v>
      </c>
      <c r="D7" t="s">
        <v>313</v>
      </c>
      <c r="I7" s="27">
        <v>10000000</v>
      </c>
      <c r="J7" s="21"/>
    </row>
    <row r="8" spans="1:10" x14ac:dyDescent="0.25">
      <c r="J8" s="28" t="s">
        <v>299</v>
      </c>
    </row>
    <row r="9" spans="1:10" x14ac:dyDescent="0.25">
      <c r="A9" t="s">
        <v>161</v>
      </c>
      <c r="B9" t="s">
        <v>162</v>
      </c>
      <c r="C9" t="s">
        <v>138</v>
      </c>
      <c r="D9">
        <v>87.17</v>
      </c>
      <c r="E9">
        <v>0.08</v>
      </c>
      <c r="F9" s="24">
        <v>8.9999999999999998E-4</v>
      </c>
      <c r="G9" t="s">
        <v>139</v>
      </c>
      <c r="I9" s="27">
        <v>200000000</v>
      </c>
      <c r="J9" s="21"/>
    </row>
    <row r="10" spans="1:10" x14ac:dyDescent="0.25">
      <c r="A10" t="s">
        <v>163</v>
      </c>
      <c r="B10" t="s">
        <v>164</v>
      </c>
      <c r="C10" t="s">
        <v>140</v>
      </c>
      <c r="D10">
        <v>30.15</v>
      </c>
      <c r="E10">
        <v>-0.01</v>
      </c>
      <c r="F10" s="24">
        <v>-2.9999999999999997E-4</v>
      </c>
      <c r="G10" t="s">
        <v>141</v>
      </c>
      <c r="I10" s="27">
        <v>50000000</v>
      </c>
    </row>
    <row r="11" spans="1:10" x14ac:dyDescent="0.25">
      <c r="A11" t="s">
        <v>165</v>
      </c>
      <c r="B11" t="s">
        <v>166</v>
      </c>
      <c r="C11" t="s">
        <v>142</v>
      </c>
      <c r="D11">
        <v>37.49</v>
      </c>
      <c r="E11">
        <v>0</v>
      </c>
      <c r="F11" s="24">
        <v>0</v>
      </c>
      <c r="G11" t="s">
        <v>143</v>
      </c>
      <c r="I11" s="27">
        <v>20000000</v>
      </c>
    </row>
    <row r="12" spans="1:10" x14ac:dyDescent="0.25">
      <c r="A12" t="s">
        <v>167</v>
      </c>
      <c r="B12" t="s">
        <v>162</v>
      </c>
      <c r="C12" t="s">
        <v>144</v>
      </c>
      <c r="D12">
        <v>30.32</v>
      </c>
      <c r="E12">
        <v>0.01</v>
      </c>
      <c r="F12" s="24">
        <v>2.9999999999999997E-4</v>
      </c>
      <c r="G12" t="s">
        <v>145</v>
      </c>
      <c r="I12" s="27">
        <v>5000000</v>
      </c>
    </row>
    <row r="13" spans="1:10" x14ac:dyDescent="0.25">
      <c r="A13" t="s">
        <v>168</v>
      </c>
      <c r="B13" t="s">
        <v>169</v>
      </c>
      <c r="C13" t="s">
        <v>146</v>
      </c>
      <c r="D13">
        <v>102.38</v>
      </c>
      <c r="E13">
        <v>-0.01</v>
      </c>
      <c r="F13" s="24">
        <v>-1E-4</v>
      </c>
      <c r="G13" t="s">
        <v>147</v>
      </c>
      <c r="I13" s="27">
        <v>100000000</v>
      </c>
    </row>
    <row r="14" spans="1:10" x14ac:dyDescent="0.25">
      <c r="A14" t="s">
        <v>163</v>
      </c>
      <c r="B14" t="s">
        <v>170</v>
      </c>
      <c r="C14" t="s">
        <v>148</v>
      </c>
      <c r="D14">
        <v>141.86000000000001</v>
      </c>
      <c r="E14">
        <v>0.01</v>
      </c>
      <c r="F14" s="24">
        <v>1E-4</v>
      </c>
      <c r="G14" t="s">
        <v>149</v>
      </c>
      <c r="I14" s="27">
        <v>200000000</v>
      </c>
    </row>
    <row r="15" spans="1:10" x14ac:dyDescent="0.25">
      <c r="A15" t="s">
        <v>171</v>
      </c>
      <c r="B15" t="s">
        <v>172</v>
      </c>
      <c r="C15" t="s">
        <v>150</v>
      </c>
      <c r="D15">
        <v>4.5999999999999996</v>
      </c>
      <c r="E15">
        <v>0</v>
      </c>
      <c r="F15" s="24">
        <v>0</v>
      </c>
      <c r="G15" t="s">
        <v>151</v>
      </c>
      <c r="I15" s="27">
        <v>10000000</v>
      </c>
    </row>
    <row r="16" spans="1:10" x14ac:dyDescent="0.25">
      <c r="A16" t="s">
        <v>173</v>
      </c>
      <c r="B16" t="s">
        <v>174</v>
      </c>
      <c r="C16" t="s">
        <v>152</v>
      </c>
      <c r="D16">
        <v>132.49</v>
      </c>
      <c r="E16">
        <v>0</v>
      </c>
      <c r="F16" s="24">
        <v>0</v>
      </c>
      <c r="G16" t="s">
        <v>153</v>
      </c>
      <c r="I16" s="27">
        <v>10000000</v>
      </c>
    </row>
    <row r="17" spans="1:12" x14ac:dyDescent="0.25">
      <c r="A17" t="s">
        <v>175</v>
      </c>
      <c r="B17" t="s">
        <v>176</v>
      </c>
      <c r="C17" t="s">
        <v>154</v>
      </c>
      <c r="D17">
        <v>23.44</v>
      </c>
      <c r="E17">
        <v>0</v>
      </c>
      <c r="F17" s="24">
        <v>0</v>
      </c>
      <c r="G17" t="s">
        <v>155</v>
      </c>
      <c r="I17" s="27">
        <v>20000000</v>
      </c>
    </row>
    <row r="18" spans="1:12" x14ac:dyDescent="0.25">
      <c r="A18" t="s">
        <v>177</v>
      </c>
      <c r="B18" t="s">
        <v>178</v>
      </c>
      <c r="C18" t="s">
        <v>156</v>
      </c>
      <c r="D18">
        <v>118.85</v>
      </c>
      <c r="E18">
        <v>-0.01</v>
      </c>
      <c r="F18" s="24">
        <v>-1E-4</v>
      </c>
      <c r="G18" t="s">
        <v>157</v>
      </c>
      <c r="I18" s="27">
        <v>40000000</v>
      </c>
      <c r="K18" s="31" t="s">
        <v>413</v>
      </c>
    </row>
    <row r="19" spans="1:12" ht="15.75" thickBot="1" x14ac:dyDescent="0.3">
      <c r="A19" t="s">
        <v>179</v>
      </c>
      <c r="B19" t="s">
        <v>180</v>
      </c>
      <c r="C19" t="s">
        <v>158</v>
      </c>
      <c r="D19">
        <v>50.68</v>
      </c>
      <c r="E19">
        <v>0</v>
      </c>
      <c r="F19" s="24">
        <v>0</v>
      </c>
      <c r="G19" t="s">
        <v>159</v>
      </c>
      <c r="I19" s="27">
        <v>3000000</v>
      </c>
      <c r="K19" s="27">
        <f>SUM(I3:I19)</f>
        <v>708000000</v>
      </c>
    </row>
    <row r="20" spans="1:12" ht="15.75" thickBot="1" x14ac:dyDescent="0.3">
      <c r="H20" s="29" t="s">
        <v>409</v>
      </c>
      <c r="I20" s="30"/>
      <c r="J20" s="33">
        <f>K19/K22</f>
        <v>4.4637045871884353E-4</v>
      </c>
      <c r="K20" s="34" t="s">
        <v>414</v>
      </c>
      <c r="L20" s="35">
        <f>1/J20</f>
        <v>2240.2916242937854</v>
      </c>
    </row>
    <row r="21" spans="1:12" x14ac:dyDescent="0.25">
      <c r="A21" t="s">
        <v>415</v>
      </c>
      <c r="K21" s="32" t="s">
        <v>298</v>
      </c>
    </row>
    <row r="22" spans="1:12" x14ac:dyDescent="0.25">
      <c r="A22" t="s">
        <v>401</v>
      </c>
      <c r="B22" t="s">
        <v>180</v>
      </c>
      <c r="C22" t="s">
        <v>400</v>
      </c>
      <c r="D22">
        <v>15.38</v>
      </c>
      <c r="E22">
        <v>-0.02</v>
      </c>
      <c r="F22" s="24">
        <v>-1.2999999999999999E-3</v>
      </c>
      <c r="G22" t="s">
        <v>402</v>
      </c>
      <c r="I22" s="27">
        <v>50000000000</v>
      </c>
      <c r="K22" s="27">
        <f>SUM(I22:I90)</f>
        <v>1586126470000</v>
      </c>
    </row>
    <row r="23" spans="1:12" x14ac:dyDescent="0.25">
      <c r="A23" t="s">
        <v>376</v>
      </c>
      <c r="B23" t="s">
        <v>377</v>
      </c>
      <c r="C23" t="s">
        <v>375</v>
      </c>
      <c r="D23">
        <v>3.87</v>
      </c>
      <c r="E23">
        <v>-7.0000000000000007E-2</v>
      </c>
      <c r="F23" s="24">
        <v>-1.78E-2</v>
      </c>
      <c r="G23" t="s">
        <v>378</v>
      </c>
      <c r="I23" s="27">
        <v>5000000000</v>
      </c>
    </row>
    <row r="24" spans="1:12" x14ac:dyDescent="0.25">
      <c r="A24" t="s">
        <v>213</v>
      </c>
      <c r="B24" t="s">
        <v>214</v>
      </c>
      <c r="C24" t="s">
        <v>212</v>
      </c>
      <c r="D24">
        <v>16.13</v>
      </c>
      <c r="E24">
        <v>-0.21</v>
      </c>
      <c r="F24" s="24">
        <v>-1.29E-2</v>
      </c>
      <c r="G24" t="s">
        <v>215</v>
      </c>
      <c r="I24" s="27">
        <v>54000000000</v>
      </c>
      <c r="K24" t="s">
        <v>303</v>
      </c>
    </row>
    <row r="25" spans="1:12" x14ac:dyDescent="0.25">
      <c r="A25" t="s">
        <v>213</v>
      </c>
      <c r="B25" t="s">
        <v>214</v>
      </c>
      <c r="C25" t="s">
        <v>212</v>
      </c>
      <c r="D25">
        <v>16.11</v>
      </c>
      <c r="E25">
        <v>-0.23</v>
      </c>
      <c r="F25" s="24">
        <v>-1.41E-2</v>
      </c>
      <c r="G25" t="s">
        <v>314</v>
      </c>
    </row>
    <row r="26" spans="1:12" x14ac:dyDescent="0.25">
      <c r="A26" t="s">
        <v>182</v>
      </c>
      <c r="B26" t="s">
        <v>180</v>
      </c>
      <c r="C26" t="s">
        <v>181</v>
      </c>
      <c r="D26">
        <v>32.61</v>
      </c>
      <c r="E26">
        <v>-0.08</v>
      </c>
      <c r="F26" s="24">
        <v>-2.3999999999999998E-3</v>
      </c>
      <c r="G26" t="s">
        <v>183</v>
      </c>
      <c r="I26" s="27">
        <v>200000000000</v>
      </c>
    </row>
    <row r="27" spans="1:12" x14ac:dyDescent="0.25">
      <c r="A27" t="s">
        <v>182</v>
      </c>
      <c r="B27" t="s">
        <v>180</v>
      </c>
      <c r="C27" t="s">
        <v>222</v>
      </c>
      <c r="D27">
        <v>32.58</v>
      </c>
      <c r="E27">
        <v>-0.11</v>
      </c>
      <c r="F27" t="s">
        <v>223</v>
      </c>
      <c r="G27" t="s">
        <v>224</v>
      </c>
    </row>
    <row r="28" spans="1:12" x14ac:dyDescent="0.25">
      <c r="A28" t="s">
        <v>182</v>
      </c>
      <c r="B28" t="s">
        <v>180</v>
      </c>
      <c r="C28" t="s">
        <v>181</v>
      </c>
      <c r="D28">
        <v>32.53</v>
      </c>
      <c r="E28">
        <v>-0.16</v>
      </c>
      <c r="F28" s="24">
        <v>-4.8999999999999998E-3</v>
      </c>
      <c r="G28" t="s">
        <v>349</v>
      </c>
    </row>
    <row r="29" spans="1:12" x14ac:dyDescent="0.25">
      <c r="A29" t="s">
        <v>407</v>
      </c>
      <c r="B29" t="s">
        <v>285</v>
      </c>
      <c r="C29" t="s">
        <v>406</v>
      </c>
      <c r="D29">
        <v>7.36</v>
      </c>
      <c r="E29">
        <v>-0.06</v>
      </c>
      <c r="F29" s="24">
        <v>-8.0999999999999996E-3</v>
      </c>
      <c r="G29" t="s">
        <v>408</v>
      </c>
      <c r="I29" s="27">
        <v>3860000000</v>
      </c>
    </row>
    <row r="30" spans="1:12" x14ac:dyDescent="0.25">
      <c r="A30" t="s">
        <v>248</v>
      </c>
      <c r="B30" t="s">
        <v>249</v>
      </c>
      <c r="C30" t="s">
        <v>202</v>
      </c>
      <c r="D30">
        <v>50.93</v>
      </c>
      <c r="E30">
        <v>-0.71</v>
      </c>
      <c r="F30" s="24">
        <v>-1.37E-2</v>
      </c>
      <c r="G30" t="s">
        <v>250</v>
      </c>
      <c r="I30" s="27">
        <v>31020000000</v>
      </c>
    </row>
    <row r="31" spans="1:12" x14ac:dyDescent="0.25">
      <c r="A31" t="s">
        <v>357</v>
      </c>
      <c r="B31" t="s">
        <v>358</v>
      </c>
      <c r="C31" t="s">
        <v>356</v>
      </c>
      <c r="D31">
        <v>31.22</v>
      </c>
      <c r="E31">
        <v>-0.08</v>
      </c>
      <c r="F31" s="24">
        <v>-2.5999999999999999E-3</v>
      </c>
      <c r="G31" t="s">
        <v>359</v>
      </c>
      <c r="I31" s="27">
        <v>2000000000</v>
      </c>
    </row>
    <row r="32" spans="1:12" x14ac:dyDescent="0.25">
      <c r="A32" t="s">
        <v>229</v>
      </c>
      <c r="B32" t="s">
        <v>218</v>
      </c>
      <c r="C32" t="s">
        <v>222</v>
      </c>
      <c r="D32">
        <v>27.88</v>
      </c>
      <c r="E32">
        <v>-0.12</v>
      </c>
      <c r="F32" t="s">
        <v>230</v>
      </c>
      <c r="G32" t="s">
        <v>231</v>
      </c>
      <c r="I32" s="27">
        <v>15000000000</v>
      </c>
    </row>
    <row r="33" spans="1:11" x14ac:dyDescent="0.25">
      <c r="A33" t="s">
        <v>351</v>
      </c>
      <c r="B33" t="s">
        <v>186</v>
      </c>
      <c r="C33" t="s">
        <v>350</v>
      </c>
      <c r="D33">
        <v>188.92</v>
      </c>
      <c r="E33">
        <v>-3.08</v>
      </c>
      <c r="F33" s="24">
        <v>-1.6E-2</v>
      </c>
      <c r="G33" t="s">
        <v>352</v>
      </c>
      <c r="I33" s="27">
        <v>21190000000</v>
      </c>
    </row>
    <row r="34" spans="1:11" x14ac:dyDescent="0.25">
      <c r="A34" t="s">
        <v>404</v>
      </c>
      <c r="B34" t="s">
        <v>324</v>
      </c>
      <c r="C34" t="s">
        <v>403</v>
      </c>
      <c r="D34">
        <v>50.59</v>
      </c>
      <c r="E34">
        <v>-1.26</v>
      </c>
      <c r="F34" s="24">
        <v>-2.4299999999999999E-2</v>
      </c>
      <c r="G34" t="s">
        <v>405</v>
      </c>
      <c r="I34" s="27">
        <v>41560000000</v>
      </c>
    </row>
    <row r="35" spans="1:11" x14ac:dyDescent="0.25">
      <c r="A35" t="s">
        <v>388</v>
      </c>
      <c r="B35" t="s">
        <v>202</v>
      </c>
      <c r="C35" t="s">
        <v>387</v>
      </c>
      <c r="D35">
        <v>23.77</v>
      </c>
      <c r="E35">
        <v>0.05</v>
      </c>
      <c r="F35" s="24">
        <v>2.0999999999999999E-3</v>
      </c>
      <c r="G35" t="s">
        <v>389</v>
      </c>
      <c r="I35" s="27">
        <v>1000000000</v>
      </c>
    </row>
    <row r="36" spans="1:11" x14ac:dyDescent="0.25">
      <c r="A36" t="s">
        <v>201</v>
      </c>
      <c r="B36" t="s">
        <v>202</v>
      </c>
      <c r="C36" t="s">
        <v>200</v>
      </c>
      <c r="D36">
        <v>60.86</v>
      </c>
      <c r="E36">
        <v>-0.63</v>
      </c>
      <c r="F36" s="24">
        <v>-1.0200000000000001E-2</v>
      </c>
      <c r="G36" t="s">
        <v>203</v>
      </c>
      <c r="I36" s="27">
        <v>149000000000</v>
      </c>
    </row>
    <row r="37" spans="1:11" x14ac:dyDescent="0.25">
      <c r="A37" t="s">
        <v>201</v>
      </c>
      <c r="B37" t="s">
        <v>202</v>
      </c>
      <c r="C37" t="s">
        <v>225</v>
      </c>
      <c r="D37">
        <v>60.76</v>
      </c>
      <c r="E37">
        <v>-0.73</v>
      </c>
      <c r="F37" t="s">
        <v>226</v>
      </c>
      <c r="G37" t="s">
        <v>227</v>
      </c>
    </row>
    <row r="38" spans="1:11" x14ac:dyDescent="0.25">
      <c r="A38" t="s">
        <v>201</v>
      </c>
      <c r="B38" t="s">
        <v>202</v>
      </c>
      <c r="C38" t="s">
        <v>200</v>
      </c>
      <c r="D38">
        <v>60.81</v>
      </c>
      <c r="E38">
        <v>-0.68</v>
      </c>
      <c r="F38" s="24">
        <v>-1.11E-2</v>
      </c>
      <c r="G38" t="s">
        <v>360</v>
      </c>
    </row>
    <row r="39" spans="1:11" x14ac:dyDescent="0.25">
      <c r="A39" t="s">
        <v>284</v>
      </c>
      <c r="B39" t="s">
        <v>272</v>
      </c>
      <c r="C39" t="s">
        <v>285</v>
      </c>
      <c r="E39" s="26">
        <v>3500</v>
      </c>
      <c r="F39" s="24">
        <v>4.07E-2</v>
      </c>
      <c r="G39" t="s">
        <v>286</v>
      </c>
      <c r="I39" s="27">
        <v>100000000000</v>
      </c>
    </row>
    <row r="40" spans="1:11" x14ac:dyDescent="0.25">
      <c r="A40" t="s">
        <v>354</v>
      </c>
      <c r="B40">
        <v>0</v>
      </c>
      <c r="C40" t="s">
        <v>353</v>
      </c>
    </row>
    <row r="41" spans="1:11" x14ac:dyDescent="0.25">
      <c r="A41" t="s">
        <v>334</v>
      </c>
      <c r="B41" t="s">
        <v>335</v>
      </c>
      <c r="C41" t="s">
        <v>334</v>
      </c>
      <c r="D41">
        <v>62.38</v>
      </c>
      <c r="E41">
        <v>-0.61</v>
      </c>
      <c r="F41" s="24">
        <v>-9.7000000000000003E-3</v>
      </c>
      <c r="G41" t="s">
        <v>336</v>
      </c>
      <c r="I41" s="27">
        <v>28900000000</v>
      </c>
    </row>
    <row r="42" spans="1:11" x14ac:dyDescent="0.25">
      <c r="A42" t="s">
        <v>334</v>
      </c>
      <c r="B42" t="s">
        <v>335</v>
      </c>
      <c r="C42" t="s">
        <v>334</v>
      </c>
      <c r="D42">
        <v>62.38</v>
      </c>
      <c r="E42">
        <v>-0.61</v>
      </c>
      <c r="F42" s="24">
        <v>-9.7000000000000003E-3</v>
      </c>
      <c r="G42" t="s">
        <v>336</v>
      </c>
    </row>
    <row r="43" spans="1:11" x14ac:dyDescent="0.25">
      <c r="A43" t="s">
        <v>362</v>
      </c>
      <c r="B43" t="s">
        <v>202</v>
      </c>
      <c r="C43" t="s">
        <v>361</v>
      </c>
      <c r="D43">
        <v>39.93</v>
      </c>
      <c r="E43">
        <v>-0.5</v>
      </c>
      <c r="F43" s="24">
        <v>-1.24E-2</v>
      </c>
      <c r="G43" t="s">
        <v>363</v>
      </c>
      <c r="I43" s="27">
        <v>3700000000</v>
      </c>
    </row>
    <row r="44" spans="1:11" x14ac:dyDescent="0.25">
      <c r="A44" t="s">
        <v>217</v>
      </c>
      <c r="B44" t="s">
        <v>218</v>
      </c>
      <c r="C44" t="s">
        <v>216</v>
      </c>
      <c r="D44">
        <v>292.97000000000003</v>
      </c>
      <c r="E44">
        <v>-1.77</v>
      </c>
      <c r="F44" s="24">
        <v>-6.0000000000000001E-3</v>
      </c>
      <c r="I44" s="27">
        <v>53800000000</v>
      </c>
      <c r="K44" t="s">
        <v>303</v>
      </c>
    </row>
    <row r="45" spans="1:11" x14ac:dyDescent="0.25">
      <c r="A45" t="s">
        <v>342</v>
      </c>
      <c r="B45" t="s">
        <v>343</v>
      </c>
      <c r="C45" t="s">
        <v>341</v>
      </c>
      <c r="D45">
        <v>28.02</v>
      </c>
      <c r="E45">
        <v>-0.34</v>
      </c>
      <c r="F45" s="24">
        <v>-1.2E-2</v>
      </c>
      <c r="G45" t="s">
        <v>344</v>
      </c>
      <c r="I45" s="27">
        <v>17370000000</v>
      </c>
    </row>
    <row r="46" spans="1:11" x14ac:dyDescent="0.25">
      <c r="A46" t="s">
        <v>278</v>
      </c>
      <c r="B46" t="s">
        <v>279</v>
      </c>
      <c r="C46" t="s">
        <v>272</v>
      </c>
      <c r="E46" s="26">
        <v>-3500</v>
      </c>
      <c r="F46" s="24">
        <v>-3.2899999999999999E-2</v>
      </c>
      <c r="G46" t="s">
        <v>280</v>
      </c>
    </row>
    <row r="47" spans="1:11" x14ac:dyDescent="0.25">
      <c r="A47" t="s">
        <v>257</v>
      </c>
      <c r="B47" t="s">
        <v>258</v>
      </c>
      <c r="C47" t="s">
        <v>259</v>
      </c>
      <c r="F47">
        <v>2.74</v>
      </c>
      <c r="G47" t="s">
        <v>260</v>
      </c>
      <c r="I47" s="27">
        <v>5000000</v>
      </c>
    </row>
    <row r="48" spans="1:11" x14ac:dyDescent="0.25">
      <c r="A48" t="s">
        <v>251</v>
      </c>
      <c r="B48" t="s">
        <v>252</v>
      </c>
      <c r="C48" t="s">
        <v>202</v>
      </c>
      <c r="D48">
        <v>32.15</v>
      </c>
      <c r="E48">
        <v>-0.25</v>
      </c>
      <c r="F48" s="24">
        <v>-7.7000000000000002E-3</v>
      </c>
      <c r="G48" t="s">
        <v>253</v>
      </c>
      <c r="I48" s="27">
        <v>2000000000</v>
      </c>
    </row>
    <row r="49" spans="1:9" x14ac:dyDescent="0.25">
      <c r="A49" t="s">
        <v>238</v>
      </c>
      <c r="B49">
        <v>3</v>
      </c>
      <c r="C49" t="s">
        <v>239</v>
      </c>
      <c r="D49">
        <v>49.8</v>
      </c>
      <c r="E49">
        <v>-0.49</v>
      </c>
      <c r="F49" t="s">
        <v>240</v>
      </c>
      <c r="G49" t="s">
        <v>241</v>
      </c>
      <c r="I49" s="27">
        <v>17720000000</v>
      </c>
    </row>
    <row r="50" spans="1:9" x14ac:dyDescent="0.25">
      <c r="A50" t="s">
        <v>268</v>
      </c>
      <c r="B50" t="s">
        <v>269</v>
      </c>
      <c r="C50" t="s">
        <v>180</v>
      </c>
      <c r="E50">
        <v>100</v>
      </c>
      <c r="F50" s="24">
        <v>1.8E-3</v>
      </c>
      <c r="G50" t="s">
        <v>270</v>
      </c>
      <c r="I50" s="27">
        <v>100000000000</v>
      </c>
    </row>
    <row r="51" spans="1:9" x14ac:dyDescent="0.25">
      <c r="A51" t="s">
        <v>268</v>
      </c>
      <c r="B51" t="s">
        <v>271</v>
      </c>
      <c r="C51" t="s">
        <v>272</v>
      </c>
      <c r="E51">
        <v>-400</v>
      </c>
      <c r="F51" s="24">
        <v>-1.83E-2</v>
      </c>
      <c r="G51" t="s">
        <v>273</v>
      </c>
    </row>
    <row r="52" spans="1:9" x14ac:dyDescent="0.25">
      <c r="A52" t="s">
        <v>371</v>
      </c>
      <c r="B52" t="s">
        <v>372</v>
      </c>
      <c r="C52" t="s">
        <v>370</v>
      </c>
      <c r="D52">
        <v>54.07</v>
      </c>
      <c r="E52">
        <v>-0.93</v>
      </c>
      <c r="F52" s="24">
        <v>-1.6899999999999998E-2</v>
      </c>
      <c r="G52" t="s">
        <v>373</v>
      </c>
      <c r="I52" s="27">
        <v>4000000000</v>
      </c>
    </row>
    <row r="53" spans="1:9" x14ac:dyDescent="0.25">
      <c r="A53" t="s">
        <v>320</v>
      </c>
      <c r="B53" t="s">
        <v>321</v>
      </c>
      <c r="C53" t="s">
        <v>319</v>
      </c>
      <c r="D53">
        <v>0.16300000000000001</v>
      </c>
      <c r="E53">
        <v>0</v>
      </c>
      <c r="F53" s="24">
        <v>0</v>
      </c>
      <c r="G53" t="s">
        <v>322</v>
      </c>
      <c r="I53" s="27">
        <v>63260000000</v>
      </c>
    </row>
    <row r="54" spans="1:9" x14ac:dyDescent="0.25">
      <c r="A54" t="s">
        <v>346</v>
      </c>
      <c r="B54" t="s">
        <v>347</v>
      </c>
      <c r="C54" t="s">
        <v>345</v>
      </c>
      <c r="D54">
        <v>3.73</v>
      </c>
      <c r="E54">
        <v>0</v>
      </c>
      <c r="F54" s="24">
        <v>0</v>
      </c>
      <c r="G54" t="s">
        <v>348</v>
      </c>
      <c r="I54" s="27">
        <v>500000000</v>
      </c>
    </row>
    <row r="55" spans="1:9" x14ac:dyDescent="0.25">
      <c r="A55" t="s">
        <v>328</v>
      </c>
      <c r="B55" t="s">
        <v>329</v>
      </c>
      <c r="C55" t="s">
        <v>327</v>
      </c>
      <c r="D55">
        <v>51.25</v>
      </c>
      <c r="E55">
        <v>-2.0499999999999998</v>
      </c>
      <c r="F55" s="24">
        <v>-3.85E-2</v>
      </c>
      <c r="G55" t="s">
        <v>330</v>
      </c>
      <c r="I55" s="27">
        <v>2000000000</v>
      </c>
    </row>
    <row r="56" spans="1:9" x14ac:dyDescent="0.25">
      <c r="A56" t="s">
        <v>365</v>
      </c>
      <c r="B56" t="s">
        <v>180</v>
      </c>
      <c r="C56" t="s">
        <v>364</v>
      </c>
      <c r="D56">
        <v>105.95</v>
      </c>
      <c r="E56">
        <v>-2.97</v>
      </c>
      <c r="F56" s="24">
        <v>-2.7300000000000001E-2</v>
      </c>
      <c r="G56" t="s">
        <v>366</v>
      </c>
    </row>
    <row r="57" spans="1:9" x14ac:dyDescent="0.25">
      <c r="A57" t="s">
        <v>395</v>
      </c>
      <c r="B57" t="s">
        <v>180</v>
      </c>
      <c r="C57" t="s">
        <v>394</v>
      </c>
      <c r="D57">
        <v>43.28</v>
      </c>
      <c r="E57">
        <v>-0.31</v>
      </c>
      <c r="F57" s="24">
        <v>-7.1000000000000004E-3</v>
      </c>
      <c r="G57" t="s">
        <v>396</v>
      </c>
    </row>
    <row r="58" spans="1:9" x14ac:dyDescent="0.25">
      <c r="A58" t="s">
        <v>380</v>
      </c>
      <c r="B58" t="s">
        <v>381</v>
      </c>
      <c r="C58" t="s">
        <v>379</v>
      </c>
      <c r="D58">
        <v>7.14</v>
      </c>
      <c r="E58">
        <v>-0.14000000000000001</v>
      </c>
      <c r="F58" s="24">
        <v>-1.9199999999999998E-2</v>
      </c>
      <c r="G58" t="s">
        <v>382</v>
      </c>
      <c r="I58" s="27">
        <v>28500000000</v>
      </c>
    </row>
    <row r="59" spans="1:9" x14ac:dyDescent="0.25">
      <c r="A59" t="s">
        <v>338</v>
      </c>
      <c r="B59" t="s">
        <v>339</v>
      </c>
      <c r="C59" t="s">
        <v>337</v>
      </c>
      <c r="D59">
        <v>18.41</v>
      </c>
      <c r="E59">
        <v>-1.29</v>
      </c>
      <c r="F59" s="24">
        <v>-6.5500000000000003E-2</v>
      </c>
      <c r="G59" t="s">
        <v>340</v>
      </c>
      <c r="I59" s="27">
        <v>81470000</v>
      </c>
    </row>
    <row r="60" spans="1:9" x14ac:dyDescent="0.25">
      <c r="A60" t="s">
        <v>254</v>
      </c>
      <c r="B60" t="s">
        <v>255</v>
      </c>
      <c r="C60" t="s">
        <v>202</v>
      </c>
      <c r="D60">
        <v>29.95</v>
      </c>
      <c r="E60">
        <v>-0.45</v>
      </c>
      <c r="F60" s="24">
        <v>-1.4800000000000001E-2</v>
      </c>
      <c r="G60" t="s">
        <v>256</v>
      </c>
      <c r="I60" s="27">
        <v>100000000</v>
      </c>
    </row>
    <row r="61" spans="1:9" x14ac:dyDescent="0.25">
      <c r="A61" t="s">
        <v>398</v>
      </c>
      <c r="B61" t="s">
        <v>399</v>
      </c>
      <c r="C61" t="s">
        <v>397</v>
      </c>
      <c r="D61">
        <v>0.02</v>
      </c>
      <c r="E61">
        <v>0</v>
      </c>
      <c r="F61" s="24">
        <v>0</v>
      </c>
      <c r="G61" s="26">
        <v>50430</v>
      </c>
    </row>
    <row r="62" spans="1:9" x14ac:dyDescent="0.25">
      <c r="A62" t="s">
        <v>287</v>
      </c>
      <c r="B62" t="s">
        <v>288</v>
      </c>
      <c r="C62" t="s">
        <v>289</v>
      </c>
      <c r="E62">
        <v>-380</v>
      </c>
      <c r="F62" s="24">
        <v>-5.8599999999999999E-2</v>
      </c>
      <c r="G62" t="s">
        <v>290</v>
      </c>
      <c r="I62" s="27"/>
    </row>
    <row r="63" spans="1:9" x14ac:dyDescent="0.25">
      <c r="A63" t="s">
        <v>245</v>
      </c>
      <c r="B63" t="s">
        <v>246</v>
      </c>
      <c r="C63" t="s">
        <v>180</v>
      </c>
      <c r="D63">
        <v>52.06</v>
      </c>
      <c r="E63">
        <v>-0.53</v>
      </c>
      <c r="F63" s="24">
        <v>-0.01</v>
      </c>
      <c r="G63" t="s">
        <v>247</v>
      </c>
      <c r="I63" s="27">
        <v>78270000000</v>
      </c>
    </row>
    <row r="64" spans="1:9" x14ac:dyDescent="0.25">
      <c r="A64" t="s">
        <v>265</v>
      </c>
      <c r="B64" t="s">
        <v>266</v>
      </c>
      <c r="C64" s="36">
        <v>1300000</v>
      </c>
      <c r="E64" s="36">
        <v>-17000</v>
      </c>
      <c r="F64" s="24">
        <v>-1.29E-2</v>
      </c>
      <c r="G64" t="s">
        <v>267</v>
      </c>
      <c r="I64" s="27">
        <v>200000000000</v>
      </c>
    </row>
    <row r="65" spans="1:11" x14ac:dyDescent="0.25">
      <c r="A65" t="s">
        <v>265</v>
      </c>
      <c r="B65" t="s">
        <v>274</v>
      </c>
      <c r="C65" t="s">
        <v>272</v>
      </c>
      <c r="E65" s="26">
        <v>3000</v>
      </c>
      <c r="F65" s="24">
        <v>2.8000000000000001E-2</v>
      </c>
      <c r="G65" t="s">
        <v>275</v>
      </c>
      <c r="I65" s="27"/>
    </row>
    <row r="66" spans="1:11" x14ac:dyDescent="0.25">
      <c r="A66" t="s">
        <v>265</v>
      </c>
      <c r="B66" t="s">
        <v>276</v>
      </c>
      <c r="C66" s="36">
        <v>66500</v>
      </c>
      <c r="E66" s="26">
        <v>2900</v>
      </c>
      <c r="F66" s="24">
        <v>4.5600000000000002E-2</v>
      </c>
      <c r="G66" t="s">
        <v>277</v>
      </c>
    </row>
    <row r="67" spans="1:11" x14ac:dyDescent="0.25">
      <c r="A67" t="s">
        <v>265</v>
      </c>
      <c r="B67" t="s">
        <v>281</v>
      </c>
      <c r="C67" t="s">
        <v>282</v>
      </c>
      <c r="E67">
        <v>-400</v>
      </c>
      <c r="F67" s="24">
        <v>-3.1899999999999998E-2</v>
      </c>
      <c r="G67" t="s">
        <v>283</v>
      </c>
    </row>
    <row r="68" spans="1:11" x14ac:dyDescent="0.25">
      <c r="A68" t="s">
        <v>294</v>
      </c>
      <c r="B68" t="s">
        <v>295</v>
      </c>
      <c r="C68" s="36">
        <v>21200</v>
      </c>
      <c r="E68">
        <v>100</v>
      </c>
      <c r="F68" s="24">
        <v>4.7000000000000002E-3</v>
      </c>
      <c r="G68" t="s">
        <v>296</v>
      </c>
      <c r="I68" s="27">
        <v>5000000000</v>
      </c>
    </row>
    <row r="69" spans="1:11" x14ac:dyDescent="0.25">
      <c r="A69" t="s">
        <v>234</v>
      </c>
      <c r="B69" t="s">
        <v>235</v>
      </c>
      <c r="C69" t="s">
        <v>236</v>
      </c>
      <c r="D69">
        <v>49.51</v>
      </c>
      <c r="E69">
        <v>0.4</v>
      </c>
      <c r="F69" s="24">
        <v>-8.0999999999999996E-3</v>
      </c>
      <c r="G69" t="s">
        <v>237</v>
      </c>
      <c r="I69" s="27">
        <v>1200000000</v>
      </c>
    </row>
    <row r="70" spans="1:11" x14ac:dyDescent="0.25">
      <c r="A70" t="s">
        <v>291</v>
      </c>
      <c r="B70" t="s">
        <v>292</v>
      </c>
      <c r="C70" t="s">
        <v>218</v>
      </c>
      <c r="E70">
        <v>450</v>
      </c>
      <c r="F70" s="24">
        <v>1.47E-2</v>
      </c>
      <c r="G70" t="s">
        <v>293</v>
      </c>
      <c r="I70" s="27">
        <v>16000000000</v>
      </c>
    </row>
    <row r="71" spans="1:11" x14ac:dyDescent="0.25">
      <c r="A71" t="s">
        <v>193</v>
      </c>
      <c r="B71" t="s">
        <v>194</v>
      </c>
      <c r="C71" t="s">
        <v>192</v>
      </c>
      <c r="D71">
        <v>4.12</v>
      </c>
      <c r="E71">
        <v>-0.02</v>
      </c>
      <c r="F71" s="24">
        <v>-4.7999999999999996E-3</v>
      </c>
      <c r="G71" t="s">
        <v>195</v>
      </c>
      <c r="I71" s="27">
        <v>16000000000</v>
      </c>
    </row>
    <row r="72" spans="1:11" x14ac:dyDescent="0.25">
      <c r="A72" t="s">
        <v>193</v>
      </c>
      <c r="B72" t="s">
        <v>194</v>
      </c>
      <c r="C72" t="s">
        <v>222</v>
      </c>
      <c r="D72">
        <v>4.16</v>
      </c>
      <c r="E72">
        <v>0.03</v>
      </c>
      <c r="F72" s="24">
        <v>-6.0000000000000001E-3</v>
      </c>
      <c r="G72" t="s">
        <v>228</v>
      </c>
      <c r="I72" s="27">
        <v>16570000000</v>
      </c>
    </row>
    <row r="73" spans="1:11" x14ac:dyDescent="0.25">
      <c r="A73" t="s">
        <v>324</v>
      </c>
      <c r="B73" t="s">
        <v>325</v>
      </c>
      <c r="C73" t="s">
        <v>323</v>
      </c>
      <c r="D73">
        <v>18.13</v>
      </c>
      <c r="E73">
        <v>-0.25</v>
      </c>
      <c r="F73" s="24">
        <v>-1.3599999999999999E-2</v>
      </c>
      <c r="G73" t="s">
        <v>326</v>
      </c>
      <c r="I73" s="27">
        <v>2600000000</v>
      </c>
    </row>
    <row r="74" spans="1:11" x14ac:dyDescent="0.25">
      <c r="A74" t="s">
        <v>316</v>
      </c>
      <c r="B74" t="s">
        <v>317</v>
      </c>
      <c r="C74" t="s">
        <v>315</v>
      </c>
      <c r="D74">
        <v>12.75</v>
      </c>
      <c r="E74">
        <v>-0.01</v>
      </c>
      <c r="F74" s="24">
        <v>-8.0000000000000004E-4</v>
      </c>
      <c r="G74" t="s">
        <v>318</v>
      </c>
      <c r="I74" s="27">
        <v>62300000000</v>
      </c>
    </row>
    <row r="75" spans="1:11" x14ac:dyDescent="0.25">
      <c r="A75" t="s">
        <v>189</v>
      </c>
      <c r="B75" t="s">
        <v>190</v>
      </c>
      <c r="C75" t="s">
        <v>188</v>
      </c>
      <c r="D75">
        <v>27.53</v>
      </c>
      <c r="E75">
        <v>-0.18</v>
      </c>
      <c r="F75" s="24">
        <v>-6.4999999999999997E-3</v>
      </c>
      <c r="G75" t="s">
        <v>191</v>
      </c>
      <c r="I75" s="27">
        <v>3000000000</v>
      </c>
    </row>
    <row r="76" spans="1:11" x14ac:dyDescent="0.25">
      <c r="A76" t="s">
        <v>332</v>
      </c>
      <c r="B76" t="s">
        <v>333</v>
      </c>
      <c r="C76" t="s">
        <v>331</v>
      </c>
      <c r="D76">
        <v>10.72</v>
      </c>
      <c r="E76">
        <v>-7.0000000000000007E-2</v>
      </c>
      <c r="F76" s="24">
        <v>-6.4999999999999997E-3</v>
      </c>
      <c r="G76" t="s">
        <v>151</v>
      </c>
      <c r="I76" s="27">
        <v>1000000000</v>
      </c>
    </row>
    <row r="77" spans="1:11" x14ac:dyDescent="0.25">
      <c r="A77" t="s">
        <v>209</v>
      </c>
      <c r="B77" t="s">
        <v>210</v>
      </c>
      <c r="C77" t="s">
        <v>208</v>
      </c>
      <c r="D77">
        <v>188.4</v>
      </c>
      <c r="E77">
        <v>-0.54</v>
      </c>
      <c r="F77" s="24">
        <v>-2.8999999999999998E-3</v>
      </c>
      <c r="G77" t="s">
        <v>211</v>
      </c>
      <c r="I77" s="27">
        <v>100000000</v>
      </c>
    </row>
    <row r="78" spans="1:11" x14ac:dyDescent="0.25">
      <c r="A78" t="s">
        <v>209</v>
      </c>
      <c r="B78" t="s">
        <v>210</v>
      </c>
      <c r="C78" t="s">
        <v>242</v>
      </c>
      <c r="D78">
        <v>187.77</v>
      </c>
      <c r="E78">
        <v>-1.17</v>
      </c>
      <c r="F78" t="s">
        <v>243</v>
      </c>
      <c r="G78" t="s">
        <v>244</v>
      </c>
      <c r="K78" s="31" t="s">
        <v>302</v>
      </c>
    </row>
    <row r="79" spans="1:11" x14ac:dyDescent="0.25">
      <c r="A79" t="s">
        <v>209</v>
      </c>
      <c r="B79" t="s">
        <v>210</v>
      </c>
      <c r="C79" t="s">
        <v>208</v>
      </c>
      <c r="D79">
        <v>188.1</v>
      </c>
      <c r="E79">
        <v>-0.84</v>
      </c>
      <c r="F79" s="24">
        <v>-4.4000000000000003E-3</v>
      </c>
      <c r="G79" t="s">
        <v>355</v>
      </c>
    </row>
    <row r="80" spans="1:11" x14ac:dyDescent="0.25">
      <c r="A80" t="s">
        <v>205</v>
      </c>
      <c r="B80" t="s">
        <v>206</v>
      </c>
      <c r="C80" t="s">
        <v>204</v>
      </c>
      <c r="D80">
        <v>40.31</v>
      </c>
      <c r="E80">
        <v>-0.03</v>
      </c>
      <c r="F80" s="24">
        <v>-6.9999999999999999E-4</v>
      </c>
      <c r="G80" t="s">
        <v>207</v>
      </c>
      <c r="I80" s="27">
        <v>100000000</v>
      </c>
    </row>
    <row r="81" spans="1:11" x14ac:dyDescent="0.25">
      <c r="A81" t="s">
        <v>205</v>
      </c>
      <c r="B81" t="s">
        <v>206</v>
      </c>
      <c r="C81" t="s">
        <v>232</v>
      </c>
      <c r="D81">
        <v>40.5</v>
      </c>
      <c r="E81">
        <v>0.16</v>
      </c>
      <c r="F81" s="24">
        <v>-4.0000000000000001E-3</v>
      </c>
      <c r="G81" t="s">
        <v>233</v>
      </c>
      <c r="I81" s="27">
        <v>3410000000</v>
      </c>
    </row>
    <row r="82" spans="1:11" x14ac:dyDescent="0.25">
      <c r="A82" t="s">
        <v>384</v>
      </c>
      <c r="B82" t="s">
        <v>385</v>
      </c>
      <c r="C82" t="s">
        <v>383</v>
      </c>
      <c r="D82">
        <v>2.52</v>
      </c>
      <c r="E82">
        <v>0.06</v>
      </c>
      <c r="F82" s="24">
        <v>2.23E-2</v>
      </c>
      <c r="G82" t="s">
        <v>386</v>
      </c>
      <c r="I82" s="27">
        <v>10000000</v>
      </c>
    </row>
    <row r="83" spans="1:11" x14ac:dyDescent="0.25">
      <c r="A83" t="s">
        <v>185</v>
      </c>
      <c r="B83" t="s">
        <v>186</v>
      </c>
      <c r="C83" t="s">
        <v>184</v>
      </c>
      <c r="D83">
        <v>44.63</v>
      </c>
      <c r="E83">
        <v>-0.2</v>
      </c>
      <c r="F83" s="24">
        <v>-4.3E-3</v>
      </c>
      <c r="G83" t="s">
        <v>187</v>
      </c>
      <c r="I83" s="27">
        <v>181000000000</v>
      </c>
    </row>
    <row r="84" spans="1:11" x14ac:dyDescent="0.25">
      <c r="A84" t="s">
        <v>185</v>
      </c>
      <c r="B84" t="s">
        <v>219</v>
      </c>
      <c r="C84" t="s">
        <v>180</v>
      </c>
      <c r="D84">
        <v>44.52</v>
      </c>
      <c r="E84">
        <v>-0.31</v>
      </c>
      <c r="F84" t="s">
        <v>220</v>
      </c>
      <c r="G84" t="s">
        <v>221</v>
      </c>
    </row>
    <row r="85" spans="1:11" x14ac:dyDescent="0.25">
      <c r="A85" t="s">
        <v>368</v>
      </c>
      <c r="B85" t="s">
        <v>180</v>
      </c>
      <c r="C85" t="s">
        <v>367</v>
      </c>
      <c r="D85">
        <v>59.66</v>
      </c>
      <c r="E85">
        <v>-0.55000000000000004</v>
      </c>
      <c r="F85" s="24">
        <v>-9.1000000000000004E-3</v>
      </c>
      <c r="G85" t="s">
        <v>369</v>
      </c>
      <c r="I85" s="27">
        <v>2890000000</v>
      </c>
    </row>
    <row r="86" spans="1:11" x14ac:dyDescent="0.25">
      <c r="A86" t="s">
        <v>197</v>
      </c>
      <c r="B86" t="s">
        <v>198</v>
      </c>
      <c r="C86" t="s">
        <v>196</v>
      </c>
      <c r="D86">
        <v>115.29</v>
      </c>
      <c r="E86">
        <v>-0.92</v>
      </c>
      <c r="F86" s="24">
        <v>-7.9000000000000008E-3</v>
      </c>
      <c r="G86" t="s">
        <v>199</v>
      </c>
      <c r="I86" s="27">
        <v>100000000</v>
      </c>
    </row>
    <row r="87" spans="1:11" x14ac:dyDescent="0.25">
      <c r="A87" t="s">
        <v>197</v>
      </c>
      <c r="B87" t="s">
        <v>198</v>
      </c>
      <c r="C87" t="s">
        <v>196</v>
      </c>
      <c r="D87">
        <v>115.34</v>
      </c>
      <c r="E87">
        <v>-0.87</v>
      </c>
      <c r="F87" s="24">
        <v>-7.4999999999999997E-3</v>
      </c>
      <c r="G87" t="s">
        <v>374</v>
      </c>
      <c r="K87" s="31" t="s">
        <v>302</v>
      </c>
    </row>
    <row r="88" spans="1:11" x14ac:dyDescent="0.25">
      <c r="A88" t="s">
        <v>391</v>
      </c>
      <c r="B88" t="s">
        <v>392</v>
      </c>
      <c r="C88" t="s">
        <v>390</v>
      </c>
      <c r="D88">
        <v>1.1599999999999999</v>
      </c>
      <c r="E88">
        <v>-0.03</v>
      </c>
      <c r="F88" s="24">
        <v>-2.52E-2</v>
      </c>
      <c r="G88" t="s">
        <v>393</v>
      </c>
      <c r="I88" s="27">
        <v>10000000</v>
      </c>
    </row>
    <row r="89" spans="1:11" x14ac:dyDescent="0.25">
      <c r="A89" t="s">
        <v>261</v>
      </c>
      <c r="B89" t="s">
        <v>262</v>
      </c>
      <c r="C89" t="s">
        <v>263</v>
      </c>
      <c r="D89">
        <v>2.25</v>
      </c>
      <c r="E89">
        <v>0</v>
      </c>
      <c r="F89" s="24">
        <v>0</v>
      </c>
      <c r="G89" t="s">
        <v>264</v>
      </c>
      <c r="I89" s="27">
        <v>1000000000</v>
      </c>
    </row>
    <row r="90" spans="1:11" x14ac:dyDescent="0.25">
      <c r="A90" t="s">
        <v>262</v>
      </c>
      <c r="B90" t="s">
        <v>263</v>
      </c>
      <c r="C90" t="s">
        <v>261</v>
      </c>
      <c r="D90">
        <v>2.25</v>
      </c>
      <c r="E90">
        <v>0</v>
      </c>
      <c r="F90" s="24">
        <v>0</v>
      </c>
      <c r="G90" t="s">
        <v>264</v>
      </c>
    </row>
    <row r="92" spans="1:11" x14ac:dyDescent="0.25">
      <c r="A92">
        <v>91</v>
      </c>
    </row>
    <row r="93" spans="1:11" x14ac:dyDescent="0.25">
      <c r="A93">
        <v>6</v>
      </c>
    </row>
    <row r="94" spans="1:11" x14ac:dyDescent="0.25">
      <c r="A94">
        <f>5+11</f>
        <v>16</v>
      </c>
      <c r="B94" t="s">
        <v>410</v>
      </c>
    </row>
    <row r="95" spans="1:11" x14ac:dyDescent="0.25">
      <c r="A95">
        <f>A92-A93-A94</f>
        <v>69</v>
      </c>
      <c r="B95" t="s">
        <v>411</v>
      </c>
    </row>
  </sheetData>
  <sortState ref="A23:K98">
    <sortCondition ref="A23:A98"/>
  </sortState>
  <pageMargins left="0.7" right="0.7" top="0.75" bottom="0.75" header="0.3" footer="0.3"/>
  <pageSetup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workbookViewId="0">
      <selection activeCell="J8" sqref="J8"/>
    </sheetView>
  </sheetViews>
  <sheetFormatPr defaultRowHeight="15" x14ac:dyDescent="0.25"/>
  <sheetData>
    <row r="2" spans="1:11" x14ac:dyDescent="0.25">
      <c r="A2" t="s">
        <v>418</v>
      </c>
      <c r="B2" s="39" t="s">
        <v>419</v>
      </c>
      <c r="C2" t="s">
        <v>420</v>
      </c>
      <c r="D2" t="s">
        <v>421</v>
      </c>
      <c r="F2" t="s">
        <v>422</v>
      </c>
      <c r="H2" t="s">
        <v>423</v>
      </c>
      <c r="I2" t="s">
        <v>424</v>
      </c>
      <c r="J2" t="s">
        <v>426</v>
      </c>
      <c r="K2" t="s">
        <v>426</v>
      </c>
    </row>
    <row r="3" spans="1:11" x14ac:dyDescent="0.25">
      <c r="A3">
        <v>50</v>
      </c>
      <c r="B3">
        <v>9500</v>
      </c>
      <c r="C3">
        <v>7500</v>
      </c>
      <c r="D3">
        <v>11500</v>
      </c>
      <c r="F3" s="40">
        <f>A3/B3</f>
        <v>5.263157894736842E-3</v>
      </c>
      <c r="H3" s="40">
        <f>(C3/B3)</f>
        <v>0.78947368421052633</v>
      </c>
      <c r="I3" s="40">
        <f>(D3/B3)</f>
        <v>1.2105263157894737</v>
      </c>
      <c r="J3" s="17">
        <f>($A3/C3)</f>
        <v>6.6666666666666671E-3</v>
      </c>
      <c r="K3" s="17">
        <f>($A3/D3)</f>
        <v>4.3478260869565218E-3</v>
      </c>
    </row>
    <row r="4" spans="1:11" x14ac:dyDescent="0.25">
      <c r="A4">
        <v>100</v>
      </c>
      <c r="B4">
        <v>9500</v>
      </c>
      <c r="C4">
        <v>7500</v>
      </c>
      <c r="D4">
        <v>11500</v>
      </c>
      <c r="F4" s="40">
        <f t="shared" ref="F4:F6" si="0">A4/B4</f>
        <v>1.0526315789473684E-2</v>
      </c>
      <c r="H4" s="40">
        <f>(C4/B4)</f>
        <v>0.78947368421052633</v>
      </c>
      <c r="I4" s="40">
        <f>(D4/B4)</f>
        <v>1.2105263157894737</v>
      </c>
      <c r="J4" s="17">
        <f t="shared" ref="J4:J6" si="1">($A4/C4)</f>
        <v>1.3333333333333334E-2</v>
      </c>
      <c r="K4" s="17">
        <f t="shared" ref="K4:K6" si="2">($A4/D4)</f>
        <v>8.6956521739130436E-3</v>
      </c>
    </row>
    <row r="5" spans="1:11" x14ac:dyDescent="0.25">
      <c r="A5">
        <v>500</v>
      </c>
      <c r="B5">
        <v>10000</v>
      </c>
      <c r="C5">
        <v>7000</v>
      </c>
      <c r="D5">
        <v>13000</v>
      </c>
      <c r="F5" s="40">
        <f t="shared" si="0"/>
        <v>0.05</v>
      </c>
      <c r="H5" s="40">
        <f>(C5/B5)</f>
        <v>0.7</v>
      </c>
      <c r="I5" s="40">
        <f>(D5/B5)</f>
        <v>1.3</v>
      </c>
      <c r="J5" s="17">
        <f t="shared" si="1"/>
        <v>7.1428571428571425E-2</v>
      </c>
      <c r="K5" s="17">
        <f t="shared" si="2"/>
        <v>3.8461538461538464E-2</v>
      </c>
    </row>
    <row r="6" spans="1:11" x14ac:dyDescent="0.25">
      <c r="A6">
        <v>1000</v>
      </c>
      <c r="B6">
        <v>12750</v>
      </c>
      <c r="C6">
        <v>6500</v>
      </c>
      <c r="D6">
        <v>19000</v>
      </c>
      <c r="F6" s="40">
        <f t="shared" si="0"/>
        <v>7.8431372549019607E-2</v>
      </c>
      <c r="H6" s="40">
        <f>(C6/B6)</f>
        <v>0.50980392156862742</v>
      </c>
      <c r="I6" s="40">
        <f>(D6/B6)</f>
        <v>1.4901960784313726</v>
      </c>
      <c r="J6" s="17">
        <f t="shared" si="1"/>
        <v>0.15384615384615385</v>
      </c>
      <c r="K6" s="17">
        <f t="shared" si="2"/>
        <v>5.2631578947368418E-2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consolidated</vt:lpstr>
      <vt:lpstr>plotData</vt:lpstr>
      <vt:lpstr>plotValues</vt:lpstr>
      <vt:lpstr>plotValues2</vt:lpstr>
      <vt:lpstr>marketCap</vt:lpstr>
      <vt:lpstr>masq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Kobold, Michael C CIV NSWC, PCD</cp:lastModifiedBy>
  <cp:lastPrinted>2017-04-21T14:53:28Z</cp:lastPrinted>
  <dcterms:created xsi:type="dcterms:W3CDTF">2015-11-09T19:46:59Z</dcterms:created>
  <dcterms:modified xsi:type="dcterms:W3CDTF">2017-12-28T16:51:35Z</dcterms:modified>
</cp:coreProperties>
</file>